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6bz\Downloads\"/>
    </mc:Choice>
  </mc:AlternateContent>
  <xr:revisionPtr revIDLastSave="0" documentId="8_{234EAA21-5CF0-487A-8629-CFEBB25B9DA1}" xr6:coauthVersionLast="47" xr6:coauthVersionMax="47" xr10:uidLastSave="{00000000-0000-0000-0000-000000000000}"/>
  <workbookProtection workbookAlgorithmName="SHA-512" workbookHashValue="Od7ebYx9AQnSjGYB+DNVGWoiVkPjWt/AipxaGIlltIIs40oWCyWVB5wAQHMcTbFafrCIp4QtcDugD+uA0m0O1g==" workbookSaltValue="dcgxmFYEhQGnG11oYzN28A==" workbookSpinCount="100000" lockStructure="1"/>
  <bookViews>
    <workbookView xWindow="-108" yWindow="-108" windowWidth="23256" windowHeight="12456" tabRatio="722" firstSheet="7" activeTab="10" xr2:uid="{00000000-000D-0000-FFFF-FFFF00000000}"/>
  </bookViews>
  <sheets>
    <sheet name="Cover" sheetId="12" r:id="rId1"/>
    <sheet name="Journal of changes" sheetId="27" r:id="rId2"/>
    <sheet name="Summary of result" sheetId="25" r:id="rId3"/>
    <sheet name="MP Calculations" sheetId="20" r:id="rId4"/>
    <sheet name="General inputs" sheetId="15" r:id="rId5"/>
    <sheet name="Pre-1996 assets" sheetId="14" r:id="rId6"/>
    <sheet name="Post-1996 commissioned assets" sheetId="16" r:id="rId7"/>
    <sheet name="Uncommissioned assets" sheetId="17" r:id="rId8"/>
    <sheet name="ET inputs" sheetId="19" r:id="rId9"/>
    <sheet name="Reduction amount" sheetId="22" r:id="rId10"/>
    <sheet name="Headwork assets" sheetId="23" r:id="rId11"/>
    <sheet name="Scheme cost allocation" sheetId="26" r:id="rId12"/>
    <sheet name="Asset exclusions" sheetId="24" r:id="rId13"/>
    <sheet name="Sheet1" sheetId="28" r:id="rId14"/>
  </sheets>
  <definedNames>
    <definedName name="_xlnm.Print_Area" localSheetId="0">Cover!$B$1:$E$100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73" i="22" l="1"/>
  <c r="T66" i="20" l="1"/>
  <c r="T67" i="20"/>
  <c r="T68" i="20"/>
  <c r="T69" i="20"/>
  <c r="T70" i="20"/>
  <c r="T71" i="20"/>
  <c r="T72" i="20"/>
  <c r="T73" i="20"/>
  <c r="T74" i="20"/>
  <c r="T75" i="20"/>
  <c r="T76" i="20"/>
  <c r="T77" i="20"/>
  <c r="T78" i="20"/>
  <c r="T79" i="20"/>
  <c r="T80" i="20"/>
  <c r="T81" i="20"/>
  <c r="T82" i="20"/>
  <c r="T83" i="20"/>
  <c r="T84" i="20"/>
  <c r="T85" i="20"/>
  <c r="T86" i="20"/>
  <c r="T87" i="20"/>
  <c r="T88" i="20"/>
  <c r="T89" i="20"/>
  <c r="T90" i="20"/>
  <c r="T91" i="20"/>
  <c r="T92" i="20"/>
  <c r="T93" i="20"/>
  <c r="T94" i="20"/>
  <c r="T95" i="20"/>
  <c r="T96" i="20"/>
  <c r="T97" i="20"/>
  <c r="T98" i="20"/>
  <c r="T99" i="20"/>
  <c r="T65" i="20"/>
  <c r="Q66" i="20"/>
  <c r="Q67" i="20"/>
  <c r="Q68" i="20"/>
  <c r="Q69" i="20"/>
  <c r="Q70" i="20"/>
  <c r="Q71" i="20"/>
  <c r="Q72" i="20"/>
  <c r="Q73" i="20"/>
  <c r="Q74" i="20"/>
  <c r="Q75" i="20"/>
  <c r="Q76" i="20"/>
  <c r="Q77" i="20"/>
  <c r="Q78" i="20"/>
  <c r="Q79" i="20"/>
  <c r="Q80" i="20"/>
  <c r="Q81" i="20"/>
  <c r="Q82" i="20"/>
  <c r="Q83" i="20"/>
  <c r="Q84" i="20"/>
  <c r="Q85" i="20"/>
  <c r="Q86" i="20"/>
  <c r="Q87" i="20"/>
  <c r="Q88" i="20"/>
  <c r="Q89" i="20"/>
  <c r="Q90" i="20"/>
  <c r="Q91" i="20"/>
  <c r="Q92" i="20"/>
  <c r="Q93" i="20"/>
  <c r="Q94" i="20"/>
  <c r="Q95" i="20"/>
  <c r="Q96" i="20"/>
  <c r="Q97" i="20"/>
  <c r="Q98" i="20"/>
  <c r="Q99" i="20"/>
  <c r="Q65" i="20"/>
  <c r="G6" i="19" l="1"/>
  <c r="F1424" i="17"/>
  <c r="I1424" i="17" l="1"/>
  <c r="H9" i="15" l="1"/>
  <c r="R69" i="20" l="1"/>
  <c r="R68" i="20"/>
  <c r="R67" i="20"/>
  <c r="R66" i="20"/>
  <c r="F1452" i="17" l="1"/>
  <c r="P1452" i="17"/>
  <c r="F1453" i="17"/>
  <c r="P1453" i="17"/>
  <c r="F1454" i="17"/>
  <c r="P1454" i="17"/>
  <c r="F1455" i="17"/>
  <c r="P1455" i="17"/>
  <c r="F1456" i="17"/>
  <c r="P1456" i="17"/>
  <c r="F1457" i="17"/>
  <c r="P1457" i="17"/>
  <c r="F1458" i="17"/>
  <c r="P1458" i="17"/>
  <c r="F1459" i="17"/>
  <c r="P1459" i="17"/>
  <c r="F1460" i="17"/>
  <c r="P1460" i="17"/>
  <c r="F1461" i="17"/>
  <c r="P1461" i="17"/>
  <c r="F1462" i="17"/>
  <c r="P1462" i="17"/>
  <c r="F1463" i="17"/>
  <c r="P1463" i="17"/>
  <c r="F1464" i="17"/>
  <c r="P1464" i="17"/>
  <c r="F1465" i="17"/>
  <c r="P1465" i="17"/>
  <c r="F1466" i="17"/>
  <c r="P1466" i="17"/>
  <c r="F1467" i="17"/>
  <c r="P1467" i="17"/>
  <c r="F1468" i="17"/>
  <c r="P1468" i="17"/>
  <c r="F1469" i="17"/>
  <c r="P1469" i="17"/>
  <c r="F1470" i="17"/>
  <c r="P1470" i="17"/>
  <c r="F1471" i="17"/>
  <c r="P1471" i="17"/>
  <c r="F1472" i="17"/>
  <c r="P1472" i="17"/>
  <c r="F1473" i="17"/>
  <c r="P1473" i="17"/>
  <c r="F1474" i="17"/>
  <c r="P1474" i="17"/>
  <c r="F1475" i="17"/>
  <c r="P1475" i="17"/>
  <c r="F1476" i="17"/>
  <c r="P1476" i="17"/>
  <c r="F1477" i="17"/>
  <c r="P1477" i="17"/>
  <c r="F1478" i="17"/>
  <c r="P1478" i="17"/>
  <c r="F1479" i="17"/>
  <c r="P1479" i="17"/>
  <c r="F1480" i="17"/>
  <c r="P1480" i="17"/>
  <c r="F1481" i="17"/>
  <c r="P1481" i="17"/>
  <c r="F1482" i="17"/>
  <c r="P1482" i="17"/>
  <c r="F1483" i="17"/>
  <c r="P1483" i="17"/>
  <c r="F1484" i="17"/>
  <c r="P1484" i="17"/>
  <c r="F1485" i="17"/>
  <c r="P1485" i="17"/>
  <c r="F1486" i="17"/>
  <c r="P1486" i="17"/>
  <c r="F1487" i="17"/>
  <c r="P1487" i="17"/>
  <c r="F1488" i="17"/>
  <c r="P1488" i="17"/>
  <c r="F1489" i="17"/>
  <c r="P1489" i="17"/>
  <c r="F1490" i="17"/>
  <c r="P1490" i="17"/>
  <c r="F1491" i="17"/>
  <c r="P1491" i="17"/>
  <c r="F1492" i="17"/>
  <c r="P1492" i="17"/>
  <c r="F1493" i="17"/>
  <c r="P1493" i="17"/>
  <c r="F1494" i="17"/>
  <c r="P1494" i="17"/>
  <c r="F1495" i="17"/>
  <c r="P1495" i="17"/>
  <c r="F1496" i="17"/>
  <c r="P1496" i="17"/>
  <c r="F1497" i="17"/>
  <c r="P1497" i="17"/>
  <c r="F1498" i="17"/>
  <c r="P1498" i="17"/>
  <c r="F1499" i="17"/>
  <c r="P1499" i="17"/>
  <c r="F1500" i="17"/>
  <c r="P1500" i="17"/>
  <c r="K10" i="26" l="1"/>
  <c r="K10" i="23"/>
  <c r="C15" i="22"/>
  <c r="B15" i="20" l="1"/>
  <c r="B14" i="20"/>
  <c r="C18" i="12"/>
  <c r="D60" i="12"/>
  <c r="C66" i="12"/>
  <c r="J10" i="26"/>
  <c r="D14" i="26"/>
  <c r="O22" i="14" l="1"/>
  <c r="O23" i="14"/>
  <c r="D1501" i="17" l="1"/>
  <c r="D218" i="16"/>
  <c r="D218" i="14"/>
  <c r="C9" i="20" l="1"/>
  <c r="C20" i="12"/>
  <c r="C54" i="12"/>
  <c r="C42" i="12"/>
  <c r="D8" i="25"/>
  <c r="C7" i="17" l="1"/>
  <c r="C6" i="17"/>
  <c r="C7" i="16"/>
  <c r="C6" i="16"/>
  <c r="C6" i="14"/>
  <c r="L12" i="15" l="1"/>
  <c r="C7" i="14" l="1"/>
  <c r="O218" i="16" l="1"/>
  <c r="O217" i="16"/>
  <c r="O216" i="16"/>
  <c r="O215" i="16"/>
  <c r="O214" i="16"/>
  <c r="O213" i="16"/>
  <c r="O212" i="16"/>
  <c r="O211" i="16"/>
  <c r="O210" i="16"/>
  <c r="O209" i="16"/>
  <c r="O208" i="16"/>
  <c r="O207" i="16"/>
  <c r="O206" i="16"/>
  <c r="O205" i="16"/>
  <c r="O204" i="16"/>
  <c r="O203" i="16"/>
  <c r="O202" i="16"/>
  <c r="O201" i="16"/>
  <c r="O200" i="16"/>
  <c r="O199" i="16"/>
  <c r="O198" i="16"/>
  <c r="O197" i="16"/>
  <c r="O196" i="16"/>
  <c r="O195" i="16"/>
  <c r="O194" i="16"/>
  <c r="O193" i="16"/>
  <c r="O192" i="16"/>
  <c r="O191" i="16"/>
  <c r="O190" i="16"/>
  <c r="O189" i="16"/>
  <c r="O188" i="16"/>
  <c r="O187" i="16"/>
  <c r="O186" i="16"/>
  <c r="O185" i="16"/>
  <c r="O184" i="16"/>
  <c r="O183" i="16"/>
  <c r="O182" i="16"/>
  <c r="O181" i="16"/>
  <c r="O180" i="16"/>
  <c r="O179" i="16"/>
  <c r="O178" i="16"/>
  <c r="O177" i="16"/>
  <c r="O176" i="16"/>
  <c r="O175" i="16"/>
  <c r="O174" i="16"/>
  <c r="O173" i="16"/>
  <c r="O172" i="16"/>
  <c r="O171" i="16"/>
  <c r="O170" i="16"/>
  <c r="O169" i="16"/>
  <c r="O168" i="16"/>
  <c r="O167" i="16"/>
  <c r="O166" i="16"/>
  <c r="O165" i="16"/>
  <c r="O164" i="16"/>
  <c r="O163" i="16"/>
  <c r="O162" i="16"/>
  <c r="O161" i="16"/>
  <c r="O160" i="16"/>
  <c r="O159" i="16"/>
  <c r="O158" i="16"/>
  <c r="O157" i="16"/>
  <c r="O156" i="16"/>
  <c r="O155" i="16"/>
  <c r="O154" i="16"/>
  <c r="O153" i="16"/>
  <c r="O152" i="16"/>
  <c r="O151" i="16"/>
  <c r="O150" i="16"/>
  <c r="O149" i="16"/>
  <c r="O148" i="16"/>
  <c r="O147" i="16"/>
  <c r="O146" i="16"/>
  <c r="O145" i="16"/>
  <c r="O144" i="16"/>
  <c r="O143" i="16"/>
  <c r="O142" i="16"/>
  <c r="O141" i="16"/>
  <c r="O140" i="16"/>
  <c r="O139" i="16"/>
  <c r="O138" i="16"/>
  <c r="O137" i="16"/>
  <c r="O136" i="16"/>
  <c r="O135" i="16"/>
  <c r="O134" i="16"/>
  <c r="O133" i="16"/>
  <c r="O132" i="16"/>
  <c r="O131" i="16"/>
  <c r="O130" i="16"/>
  <c r="O129" i="16"/>
  <c r="O128" i="16"/>
  <c r="O127" i="16"/>
  <c r="O126" i="16"/>
  <c r="O125" i="16"/>
  <c r="O124" i="16"/>
  <c r="O123" i="16"/>
  <c r="O122" i="16"/>
  <c r="O121" i="16"/>
  <c r="O120" i="16"/>
  <c r="O119" i="16"/>
  <c r="O118" i="16"/>
  <c r="O117" i="16"/>
  <c r="O116" i="16"/>
  <c r="O115" i="16"/>
  <c r="O114" i="16"/>
  <c r="O113" i="16"/>
  <c r="O112" i="16"/>
  <c r="O111" i="16"/>
  <c r="O110" i="16"/>
  <c r="O109" i="16"/>
  <c r="O108" i="16"/>
  <c r="O107" i="16"/>
  <c r="O106" i="16"/>
  <c r="O105" i="16"/>
  <c r="O104" i="16"/>
  <c r="O103" i="16"/>
  <c r="O102" i="16"/>
  <c r="O101" i="16"/>
  <c r="O100" i="16"/>
  <c r="O99" i="16"/>
  <c r="O98" i="16"/>
  <c r="O97" i="16"/>
  <c r="O96" i="16"/>
  <c r="O95" i="16"/>
  <c r="O94" i="16"/>
  <c r="O93" i="16"/>
  <c r="O92" i="16"/>
  <c r="O91" i="16"/>
  <c r="O90" i="16"/>
  <c r="O89" i="16"/>
  <c r="O88" i="16"/>
  <c r="O87" i="16"/>
  <c r="O86" i="16"/>
  <c r="O85" i="16"/>
  <c r="O84" i="16"/>
  <c r="O83" i="16"/>
  <c r="O82" i="16"/>
  <c r="O81" i="16"/>
  <c r="O80" i="16"/>
  <c r="O79" i="16"/>
  <c r="O78" i="16"/>
  <c r="O77" i="16"/>
  <c r="O76" i="16"/>
  <c r="O75" i="16"/>
  <c r="O74" i="16"/>
  <c r="O73" i="16"/>
  <c r="O72" i="16"/>
  <c r="O71" i="16"/>
  <c r="O70" i="16"/>
  <c r="O69" i="16"/>
  <c r="O68" i="16"/>
  <c r="O67" i="16"/>
  <c r="O66" i="16"/>
  <c r="O65" i="16"/>
  <c r="O64" i="16"/>
  <c r="O63" i="16"/>
  <c r="O62" i="16"/>
  <c r="O61" i="16"/>
  <c r="O60" i="16"/>
  <c r="O59" i="16"/>
  <c r="O58" i="16"/>
  <c r="O57" i="16"/>
  <c r="O56" i="16"/>
  <c r="O55" i="16"/>
  <c r="O54" i="16"/>
  <c r="O53" i="16"/>
  <c r="O52" i="16"/>
  <c r="O51" i="16"/>
  <c r="O50" i="16"/>
  <c r="O49" i="16"/>
  <c r="O48" i="16"/>
  <c r="O47" i="16"/>
  <c r="O46" i="16"/>
  <c r="O45" i="16"/>
  <c r="O44" i="16"/>
  <c r="O43" i="16"/>
  <c r="O42" i="16"/>
  <c r="O41" i="16"/>
  <c r="O40" i="16"/>
  <c r="O39" i="16"/>
  <c r="O38" i="16"/>
  <c r="O37" i="16"/>
  <c r="O36" i="16"/>
  <c r="O35" i="16"/>
  <c r="O34" i="16"/>
  <c r="O33" i="16"/>
  <c r="O32" i="16"/>
  <c r="O31" i="16"/>
  <c r="O30" i="16"/>
  <c r="O29" i="16"/>
  <c r="O28" i="16"/>
  <c r="O27" i="16"/>
  <c r="O26" i="16"/>
  <c r="O25" i="16"/>
  <c r="O218" i="14"/>
  <c r="O217" i="14"/>
  <c r="O216" i="14"/>
  <c r="O215" i="14"/>
  <c r="O214" i="14"/>
  <c r="O213" i="14"/>
  <c r="O212" i="14"/>
  <c r="O211" i="14"/>
  <c r="O210" i="14"/>
  <c r="O209" i="14"/>
  <c r="O208" i="14"/>
  <c r="O207" i="14"/>
  <c r="O206" i="14"/>
  <c r="O205" i="14"/>
  <c r="O204" i="14"/>
  <c r="O203" i="14"/>
  <c r="O202" i="14"/>
  <c r="O201" i="14"/>
  <c r="O200" i="14"/>
  <c r="O199" i="14"/>
  <c r="O198" i="14"/>
  <c r="O197" i="14"/>
  <c r="O196" i="14"/>
  <c r="O195" i="14"/>
  <c r="O194" i="14"/>
  <c r="O193" i="14"/>
  <c r="O192" i="14"/>
  <c r="O191" i="14"/>
  <c r="O190" i="14"/>
  <c r="O189" i="14"/>
  <c r="O188" i="14"/>
  <c r="O187" i="14"/>
  <c r="O186" i="14"/>
  <c r="O185" i="14"/>
  <c r="O184" i="14"/>
  <c r="O183" i="14"/>
  <c r="O182" i="14"/>
  <c r="O181" i="14"/>
  <c r="O180" i="14"/>
  <c r="O179" i="14"/>
  <c r="O178" i="14"/>
  <c r="O177" i="14"/>
  <c r="O176" i="14"/>
  <c r="O175" i="14"/>
  <c r="O174" i="14"/>
  <c r="O173" i="14"/>
  <c r="O172" i="14"/>
  <c r="O171" i="14"/>
  <c r="O170" i="14"/>
  <c r="O169" i="14"/>
  <c r="O168" i="14"/>
  <c r="O167" i="14"/>
  <c r="O166" i="14"/>
  <c r="O165" i="14"/>
  <c r="O164" i="14"/>
  <c r="O163" i="14"/>
  <c r="O162" i="14"/>
  <c r="O161" i="14"/>
  <c r="O160" i="14"/>
  <c r="O159" i="14"/>
  <c r="O158" i="14"/>
  <c r="O157" i="14"/>
  <c r="O156" i="14"/>
  <c r="O155" i="14"/>
  <c r="O154" i="14"/>
  <c r="O153" i="14"/>
  <c r="O152" i="14"/>
  <c r="O151" i="14"/>
  <c r="O150" i="14"/>
  <c r="O149" i="14"/>
  <c r="O148" i="14"/>
  <c r="O147" i="14"/>
  <c r="O146" i="14"/>
  <c r="O145" i="14"/>
  <c r="O144" i="14"/>
  <c r="O143" i="14"/>
  <c r="O142" i="14"/>
  <c r="O141" i="14"/>
  <c r="O140" i="14"/>
  <c r="O139" i="14"/>
  <c r="O138" i="14"/>
  <c r="O137" i="14"/>
  <c r="O136" i="14"/>
  <c r="O135" i="14"/>
  <c r="O134" i="14"/>
  <c r="O133" i="14"/>
  <c r="O132" i="14"/>
  <c r="O131" i="14"/>
  <c r="O130" i="14"/>
  <c r="O129" i="14"/>
  <c r="O128" i="14"/>
  <c r="O127" i="14"/>
  <c r="O126" i="14"/>
  <c r="O125" i="14"/>
  <c r="O124" i="14"/>
  <c r="O123" i="14"/>
  <c r="O122" i="14"/>
  <c r="O121" i="14"/>
  <c r="O120" i="14"/>
  <c r="O119" i="14"/>
  <c r="O118" i="14"/>
  <c r="O117" i="14"/>
  <c r="O116" i="14"/>
  <c r="O115" i="14"/>
  <c r="O114" i="14"/>
  <c r="O113" i="14"/>
  <c r="O112" i="14"/>
  <c r="O111" i="14"/>
  <c r="O110" i="14"/>
  <c r="O109" i="14"/>
  <c r="O108" i="14"/>
  <c r="O107" i="14"/>
  <c r="O106" i="14"/>
  <c r="O105" i="14"/>
  <c r="O104" i="14"/>
  <c r="O103" i="14"/>
  <c r="O102" i="14"/>
  <c r="O101" i="14"/>
  <c r="O100" i="14"/>
  <c r="O99" i="14"/>
  <c r="O98" i="14"/>
  <c r="O97" i="14"/>
  <c r="O96" i="14"/>
  <c r="O95" i="14"/>
  <c r="O94" i="14"/>
  <c r="O93" i="14"/>
  <c r="O92" i="14"/>
  <c r="O91" i="14"/>
  <c r="O90" i="14"/>
  <c r="O89" i="14"/>
  <c r="O88" i="14"/>
  <c r="O87" i="14"/>
  <c r="O86" i="14"/>
  <c r="O85" i="14"/>
  <c r="O84" i="14"/>
  <c r="O83" i="14"/>
  <c r="O82" i="14"/>
  <c r="O81" i="14"/>
  <c r="O80" i="14"/>
  <c r="O79" i="14"/>
  <c r="O78" i="14"/>
  <c r="O77" i="14"/>
  <c r="O76" i="14"/>
  <c r="O75" i="14"/>
  <c r="O74" i="14"/>
  <c r="O73" i="14"/>
  <c r="O72" i="14"/>
  <c r="O71" i="14"/>
  <c r="O70" i="14"/>
  <c r="O69" i="14"/>
  <c r="O68" i="14"/>
  <c r="O67" i="14"/>
  <c r="O66" i="14"/>
  <c r="O65" i="14"/>
  <c r="O64" i="14"/>
  <c r="O63" i="14"/>
  <c r="O62" i="14"/>
  <c r="O61" i="14"/>
  <c r="O60" i="14"/>
  <c r="O59" i="14"/>
  <c r="O58" i="14"/>
  <c r="O57" i="14"/>
  <c r="O56" i="14"/>
  <c r="O55" i="14"/>
  <c r="O54" i="14"/>
  <c r="O53" i="14"/>
  <c r="O52" i="14"/>
  <c r="O51" i="14"/>
  <c r="O50" i="14"/>
  <c r="O49" i="14"/>
  <c r="O48" i="14"/>
  <c r="O47" i="14"/>
  <c r="O46" i="14"/>
  <c r="O45" i="14"/>
  <c r="O44" i="14"/>
  <c r="O43" i="14"/>
  <c r="O42" i="14"/>
  <c r="O41" i="14"/>
  <c r="O40" i="14"/>
  <c r="O39" i="14"/>
  <c r="O38" i="14"/>
  <c r="O37" i="14"/>
  <c r="O36" i="14"/>
  <c r="O35" i="14"/>
  <c r="O34" i="14"/>
  <c r="O33" i="14"/>
  <c r="O32" i="14"/>
  <c r="O31" i="14"/>
  <c r="O30" i="14"/>
  <c r="O29" i="14"/>
  <c r="O28" i="14"/>
  <c r="O27" i="14"/>
  <c r="O26" i="14"/>
  <c r="O25" i="14"/>
  <c r="O24" i="14"/>
  <c r="J10" i="23"/>
  <c r="D39" i="20" l="1"/>
  <c r="H39" i="20" s="1"/>
  <c r="L5" i="15" l="1"/>
  <c r="P26" i="14" l="1"/>
  <c r="I18" i="15"/>
  <c r="H30" i="15"/>
  <c r="N39" i="20" l="1"/>
  <c r="D24" i="22" l="1"/>
  <c r="P217" i="14" l="1"/>
  <c r="F217" i="14"/>
  <c r="P216" i="14"/>
  <c r="F216" i="14"/>
  <c r="P215" i="14"/>
  <c r="F215" i="14"/>
  <c r="P214" i="14"/>
  <c r="F214" i="14"/>
  <c r="P213" i="14"/>
  <c r="F213" i="14"/>
  <c r="P212" i="14"/>
  <c r="F212" i="14"/>
  <c r="P211" i="14"/>
  <c r="F211" i="14"/>
  <c r="P210" i="14"/>
  <c r="F210" i="14"/>
  <c r="P209" i="14"/>
  <c r="F209" i="14"/>
  <c r="P208" i="14"/>
  <c r="F208" i="14"/>
  <c r="P207" i="14"/>
  <c r="F207" i="14"/>
  <c r="P206" i="14"/>
  <c r="F206" i="14"/>
  <c r="P205" i="14"/>
  <c r="F205" i="14"/>
  <c r="P204" i="14"/>
  <c r="F204" i="14"/>
  <c r="P203" i="14"/>
  <c r="F203" i="14"/>
  <c r="P202" i="14"/>
  <c r="F202" i="14"/>
  <c r="P201" i="14"/>
  <c r="F201" i="14"/>
  <c r="P200" i="14"/>
  <c r="F200" i="14"/>
  <c r="P199" i="14"/>
  <c r="F199" i="14"/>
  <c r="P198" i="14"/>
  <c r="F198" i="14"/>
  <c r="P197" i="14"/>
  <c r="F197" i="14"/>
  <c r="P196" i="14"/>
  <c r="F196" i="14"/>
  <c r="P195" i="14"/>
  <c r="F195" i="14"/>
  <c r="P194" i="14"/>
  <c r="F194" i="14"/>
  <c r="P193" i="14"/>
  <c r="F193" i="14"/>
  <c r="P192" i="14"/>
  <c r="F192" i="14"/>
  <c r="P191" i="14"/>
  <c r="F191" i="14"/>
  <c r="P190" i="14"/>
  <c r="F190" i="14"/>
  <c r="P189" i="14"/>
  <c r="F189" i="14"/>
  <c r="P188" i="14"/>
  <c r="F188" i="14"/>
  <c r="P187" i="14"/>
  <c r="F187" i="14"/>
  <c r="P186" i="14"/>
  <c r="F186" i="14"/>
  <c r="P185" i="14"/>
  <c r="F185" i="14"/>
  <c r="P184" i="14"/>
  <c r="F184" i="14"/>
  <c r="P183" i="14"/>
  <c r="F183" i="14"/>
  <c r="P182" i="14"/>
  <c r="F182" i="14"/>
  <c r="P181" i="14"/>
  <c r="F181" i="14"/>
  <c r="P180" i="14"/>
  <c r="F180" i="14"/>
  <c r="P179" i="14"/>
  <c r="F179" i="14"/>
  <c r="P178" i="14"/>
  <c r="F178" i="14"/>
  <c r="P177" i="14"/>
  <c r="F177" i="14"/>
  <c r="P176" i="14"/>
  <c r="F176" i="14"/>
  <c r="P175" i="14"/>
  <c r="F175" i="14"/>
  <c r="P174" i="14"/>
  <c r="F174" i="14"/>
  <c r="P173" i="14"/>
  <c r="F173" i="14"/>
  <c r="P172" i="14"/>
  <c r="F172" i="14"/>
  <c r="P171" i="14"/>
  <c r="F171" i="14"/>
  <c r="P170" i="14"/>
  <c r="F170" i="14"/>
  <c r="P169" i="14"/>
  <c r="F169" i="14"/>
  <c r="P168" i="14"/>
  <c r="F168" i="14"/>
  <c r="P167" i="14"/>
  <c r="F167" i="14"/>
  <c r="P166" i="14"/>
  <c r="F166" i="14"/>
  <c r="P165" i="14"/>
  <c r="F165" i="14"/>
  <c r="P164" i="14"/>
  <c r="F164" i="14"/>
  <c r="P163" i="14"/>
  <c r="F163" i="14"/>
  <c r="P162" i="14"/>
  <c r="F162" i="14"/>
  <c r="P161" i="14"/>
  <c r="F161" i="14"/>
  <c r="P160" i="14"/>
  <c r="F160" i="14"/>
  <c r="P159" i="14"/>
  <c r="F159" i="14"/>
  <c r="P158" i="14"/>
  <c r="F158" i="14"/>
  <c r="P157" i="14"/>
  <c r="F157" i="14"/>
  <c r="P156" i="14"/>
  <c r="F156" i="14"/>
  <c r="P155" i="14"/>
  <c r="F155" i="14"/>
  <c r="P154" i="14"/>
  <c r="F154" i="14"/>
  <c r="P153" i="14"/>
  <c r="F153" i="14"/>
  <c r="P152" i="14"/>
  <c r="F152" i="14"/>
  <c r="P151" i="14"/>
  <c r="F151" i="14"/>
  <c r="P150" i="14"/>
  <c r="F150" i="14"/>
  <c r="P149" i="14"/>
  <c r="F149" i="14"/>
  <c r="P148" i="14"/>
  <c r="F148" i="14"/>
  <c r="P147" i="14"/>
  <c r="F147" i="14"/>
  <c r="P146" i="14"/>
  <c r="F146" i="14"/>
  <c r="P145" i="14"/>
  <c r="F145" i="14"/>
  <c r="P144" i="14"/>
  <c r="F144" i="14"/>
  <c r="P143" i="14"/>
  <c r="F143" i="14"/>
  <c r="P142" i="14"/>
  <c r="F142" i="14"/>
  <c r="P141" i="14"/>
  <c r="F141" i="14"/>
  <c r="P140" i="14"/>
  <c r="F140" i="14"/>
  <c r="P139" i="14"/>
  <c r="F139" i="14"/>
  <c r="P138" i="14"/>
  <c r="F138" i="14"/>
  <c r="P137" i="14"/>
  <c r="F137" i="14"/>
  <c r="P136" i="14"/>
  <c r="F136" i="14"/>
  <c r="P135" i="14"/>
  <c r="F135" i="14"/>
  <c r="P134" i="14"/>
  <c r="F134" i="14"/>
  <c r="P133" i="14"/>
  <c r="F133" i="14"/>
  <c r="P132" i="14"/>
  <c r="F132" i="14"/>
  <c r="P131" i="14"/>
  <c r="F131" i="14"/>
  <c r="P130" i="14"/>
  <c r="F130" i="14"/>
  <c r="P129" i="14"/>
  <c r="F129" i="14"/>
  <c r="P128" i="14"/>
  <c r="F128" i="14"/>
  <c r="P127" i="14"/>
  <c r="F127" i="14"/>
  <c r="P126" i="14"/>
  <c r="F126" i="14"/>
  <c r="P125" i="14"/>
  <c r="F125" i="14"/>
  <c r="P124" i="14"/>
  <c r="F124" i="14"/>
  <c r="P123" i="14"/>
  <c r="F123" i="14"/>
  <c r="P122" i="14"/>
  <c r="F122" i="14"/>
  <c r="P121" i="14"/>
  <c r="F121" i="14"/>
  <c r="P120" i="14"/>
  <c r="F120" i="14"/>
  <c r="P217" i="16"/>
  <c r="F217" i="16"/>
  <c r="P216" i="16"/>
  <c r="F216" i="16"/>
  <c r="P215" i="16"/>
  <c r="F215" i="16"/>
  <c r="P214" i="16"/>
  <c r="F214" i="16"/>
  <c r="P213" i="16"/>
  <c r="F213" i="16"/>
  <c r="P212" i="16"/>
  <c r="F212" i="16"/>
  <c r="P211" i="16"/>
  <c r="F211" i="16"/>
  <c r="P210" i="16"/>
  <c r="F210" i="16"/>
  <c r="P209" i="16"/>
  <c r="F209" i="16"/>
  <c r="P208" i="16"/>
  <c r="F208" i="16"/>
  <c r="P207" i="16"/>
  <c r="F207" i="16"/>
  <c r="P206" i="16"/>
  <c r="F206" i="16"/>
  <c r="P205" i="16"/>
  <c r="F205" i="16"/>
  <c r="P204" i="16"/>
  <c r="F204" i="16"/>
  <c r="P203" i="16"/>
  <c r="F203" i="16"/>
  <c r="P202" i="16"/>
  <c r="F202" i="16"/>
  <c r="P201" i="16"/>
  <c r="F201" i="16"/>
  <c r="P200" i="16"/>
  <c r="F200" i="16"/>
  <c r="P199" i="16"/>
  <c r="F199" i="16"/>
  <c r="P198" i="16"/>
  <c r="F198" i="16"/>
  <c r="P197" i="16"/>
  <c r="F197" i="16"/>
  <c r="P196" i="16"/>
  <c r="F196" i="16"/>
  <c r="P195" i="16"/>
  <c r="F195" i="16"/>
  <c r="P194" i="16"/>
  <c r="F194" i="16"/>
  <c r="P193" i="16"/>
  <c r="F193" i="16"/>
  <c r="P192" i="16"/>
  <c r="F192" i="16"/>
  <c r="P191" i="16"/>
  <c r="F191" i="16"/>
  <c r="P190" i="16"/>
  <c r="F190" i="16"/>
  <c r="P189" i="16"/>
  <c r="F189" i="16"/>
  <c r="P188" i="16"/>
  <c r="F188" i="16"/>
  <c r="P187" i="16"/>
  <c r="F187" i="16"/>
  <c r="P186" i="16"/>
  <c r="F186" i="16"/>
  <c r="P185" i="16"/>
  <c r="F185" i="16"/>
  <c r="P184" i="16"/>
  <c r="F184" i="16"/>
  <c r="P183" i="16"/>
  <c r="F183" i="16"/>
  <c r="P182" i="16"/>
  <c r="F182" i="16"/>
  <c r="P181" i="16"/>
  <c r="F181" i="16"/>
  <c r="P180" i="16"/>
  <c r="F180" i="16"/>
  <c r="P179" i="16"/>
  <c r="F179" i="16"/>
  <c r="P178" i="16"/>
  <c r="F178" i="16"/>
  <c r="P177" i="16"/>
  <c r="F177" i="16"/>
  <c r="P176" i="16"/>
  <c r="F176" i="16"/>
  <c r="P175" i="16"/>
  <c r="F175" i="16"/>
  <c r="P174" i="16"/>
  <c r="F174" i="16"/>
  <c r="P173" i="16"/>
  <c r="F173" i="16"/>
  <c r="P172" i="16"/>
  <c r="F172" i="16"/>
  <c r="P171" i="16"/>
  <c r="F171" i="16"/>
  <c r="P170" i="16"/>
  <c r="F170" i="16"/>
  <c r="P169" i="16"/>
  <c r="F169" i="16"/>
  <c r="P168" i="16"/>
  <c r="F168" i="16"/>
  <c r="P167" i="16"/>
  <c r="F167" i="16"/>
  <c r="P166" i="16"/>
  <c r="F166" i="16"/>
  <c r="P165" i="16"/>
  <c r="F165" i="16"/>
  <c r="P164" i="16"/>
  <c r="F164" i="16"/>
  <c r="P163" i="16"/>
  <c r="F163" i="16"/>
  <c r="P162" i="16"/>
  <c r="F162" i="16"/>
  <c r="P161" i="16"/>
  <c r="F161" i="16"/>
  <c r="P160" i="16"/>
  <c r="F160" i="16"/>
  <c r="P159" i="16"/>
  <c r="F159" i="16"/>
  <c r="P158" i="16"/>
  <c r="F158" i="16"/>
  <c r="P157" i="16"/>
  <c r="F157" i="16"/>
  <c r="P156" i="16"/>
  <c r="F156" i="16"/>
  <c r="P155" i="16"/>
  <c r="F155" i="16"/>
  <c r="P154" i="16"/>
  <c r="F154" i="16"/>
  <c r="P153" i="16"/>
  <c r="F153" i="16"/>
  <c r="P152" i="16"/>
  <c r="F152" i="16"/>
  <c r="P151" i="16"/>
  <c r="F151" i="16"/>
  <c r="P150" i="16"/>
  <c r="F150" i="16"/>
  <c r="P149" i="16"/>
  <c r="F149" i="16"/>
  <c r="P148" i="16"/>
  <c r="F148" i="16"/>
  <c r="P147" i="16"/>
  <c r="F147" i="16"/>
  <c r="P146" i="16"/>
  <c r="F146" i="16"/>
  <c r="P145" i="16"/>
  <c r="F145" i="16"/>
  <c r="P144" i="16"/>
  <c r="F144" i="16"/>
  <c r="P143" i="16"/>
  <c r="F143" i="16"/>
  <c r="P142" i="16"/>
  <c r="F142" i="16"/>
  <c r="P141" i="16"/>
  <c r="F141" i="16"/>
  <c r="P140" i="16"/>
  <c r="F140" i="16"/>
  <c r="P139" i="16"/>
  <c r="F139" i="16"/>
  <c r="P138" i="16"/>
  <c r="F138" i="16"/>
  <c r="P137" i="16"/>
  <c r="F137" i="16"/>
  <c r="P136" i="16"/>
  <c r="F136" i="16"/>
  <c r="P135" i="16"/>
  <c r="F135" i="16"/>
  <c r="P134" i="16"/>
  <c r="F134" i="16"/>
  <c r="P133" i="16"/>
  <c r="F133" i="16"/>
  <c r="P132" i="16"/>
  <c r="F132" i="16"/>
  <c r="P131" i="16"/>
  <c r="F131" i="16"/>
  <c r="P130" i="16"/>
  <c r="F130" i="16"/>
  <c r="P129" i="16"/>
  <c r="F129" i="16"/>
  <c r="P128" i="16"/>
  <c r="F128" i="16"/>
  <c r="P127" i="16"/>
  <c r="F127" i="16"/>
  <c r="P126" i="16"/>
  <c r="F126" i="16"/>
  <c r="P125" i="16"/>
  <c r="F125" i="16"/>
  <c r="P124" i="16"/>
  <c r="F124" i="16"/>
  <c r="P123" i="16"/>
  <c r="F123" i="16"/>
  <c r="P122" i="16"/>
  <c r="F122" i="16"/>
  <c r="P121" i="16"/>
  <c r="F121" i="16"/>
  <c r="P120" i="16"/>
  <c r="F120" i="16"/>
  <c r="AL15" i="19" l="1"/>
  <c r="D38" i="12" l="1"/>
  <c r="C40" i="12"/>
  <c r="D81" i="12"/>
  <c r="D73" i="12"/>
  <c r="D72" i="12"/>
  <c r="D48" i="12"/>
  <c r="F1501" i="17" l="1"/>
  <c r="P1501" i="17"/>
  <c r="P218" i="16"/>
  <c r="P119" i="16"/>
  <c r="P118" i="16"/>
  <c r="P117" i="16"/>
  <c r="P116" i="16"/>
  <c r="P115" i="16"/>
  <c r="P114" i="16"/>
  <c r="P113" i="16"/>
  <c r="P112" i="16"/>
  <c r="P111" i="16"/>
  <c r="P110" i="16"/>
  <c r="P109" i="16"/>
  <c r="P108" i="16"/>
  <c r="P107" i="16"/>
  <c r="P106" i="16"/>
  <c r="P105" i="16"/>
  <c r="P104" i="16"/>
  <c r="P103" i="16"/>
  <c r="P102" i="16"/>
  <c r="P101" i="16"/>
  <c r="P100" i="16"/>
  <c r="P99" i="16"/>
  <c r="P98" i="16"/>
  <c r="P97" i="16"/>
  <c r="P96" i="16"/>
  <c r="P95" i="16"/>
  <c r="P94" i="16"/>
  <c r="P93" i="16"/>
  <c r="P92" i="16"/>
  <c r="P91" i="16"/>
  <c r="P90" i="16"/>
  <c r="P89" i="16"/>
  <c r="P88" i="16"/>
  <c r="P87" i="16"/>
  <c r="P86" i="16"/>
  <c r="P85" i="16"/>
  <c r="P84" i="16"/>
  <c r="P83" i="16"/>
  <c r="P82" i="16"/>
  <c r="P81" i="16"/>
  <c r="P80" i="16"/>
  <c r="P79" i="16"/>
  <c r="P78" i="16"/>
  <c r="P77" i="16"/>
  <c r="P76" i="16"/>
  <c r="P75" i="16"/>
  <c r="P74" i="16"/>
  <c r="P73" i="16"/>
  <c r="P72" i="16"/>
  <c r="P71" i="16"/>
  <c r="P70" i="16"/>
  <c r="P69" i="16"/>
  <c r="P68" i="16"/>
  <c r="P67" i="16"/>
  <c r="P66" i="16"/>
  <c r="P65" i="16"/>
  <c r="P64" i="16"/>
  <c r="P63" i="16"/>
  <c r="P62" i="16"/>
  <c r="P61" i="16"/>
  <c r="P60" i="16"/>
  <c r="P59" i="16"/>
  <c r="P58" i="16"/>
  <c r="P57" i="16"/>
  <c r="P56" i="16"/>
  <c r="P55" i="16"/>
  <c r="P54" i="16"/>
  <c r="P53" i="16"/>
  <c r="P52" i="16"/>
  <c r="P51" i="16"/>
  <c r="P50" i="16"/>
  <c r="P49" i="16"/>
  <c r="P48" i="16"/>
  <c r="P47" i="16"/>
  <c r="P46" i="16"/>
  <c r="P45" i="16"/>
  <c r="P44" i="16"/>
  <c r="P43" i="16"/>
  <c r="P42" i="16"/>
  <c r="P41" i="16"/>
  <c r="P40" i="16"/>
  <c r="P39" i="16"/>
  <c r="P38" i="16"/>
  <c r="P37" i="16"/>
  <c r="P36" i="16"/>
  <c r="P35" i="16"/>
  <c r="P34" i="16"/>
  <c r="P33" i="16"/>
  <c r="P32" i="16"/>
  <c r="P31" i="16"/>
  <c r="P30" i="16"/>
  <c r="P29" i="16"/>
  <c r="P28" i="16"/>
  <c r="P27" i="16"/>
  <c r="P26" i="16"/>
  <c r="P25" i="16"/>
  <c r="F218" i="16"/>
  <c r="F119" i="16"/>
  <c r="F118" i="16"/>
  <c r="F117" i="16"/>
  <c r="F116" i="16"/>
  <c r="F115" i="16"/>
  <c r="F114" i="16"/>
  <c r="F113" i="16"/>
  <c r="F112" i="16"/>
  <c r="F111" i="16"/>
  <c r="F110" i="16"/>
  <c r="F109" i="16"/>
  <c r="F108" i="16"/>
  <c r="F107" i="16"/>
  <c r="F106" i="16"/>
  <c r="F105" i="16"/>
  <c r="F104" i="16"/>
  <c r="F103" i="16"/>
  <c r="F102" i="16"/>
  <c r="F101" i="16"/>
  <c r="F100" i="16"/>
  <c r="F99" i="16"/>
  <c r="F98" i="16"/>
  <c r="F97" i="16"/>
  <c r="F96" i="16"/>
  <c r="F95" i="16"/>
  <c r="F94" i="16"/>
  <c r="F93" i="16"/>
  <c r="F92" i="16"/>
  <c r="F91" i="16"/>
  <c r="F90" i="16"/>
  <c r="F89" i="16"/>
  <c r="F88" i="16"/>
  <c r="F87" i="16"/>
  <c r="F86" i="16"/>
  <c r="F85" i="16"/>
  <c r="F84" i="16"/>
  <c r="F83" i="16"/>
  <c r="F82" i="16"/>
  <c r="F81" i="16"/>
  <c r="F80" i="16"/>
  <c r="F79" i="16"/>
  <c r="F78" i="16"/>
  <c r="F77" i="16"/>
  <c r="F76" i="16"/>
  <c r="F75" i="16"/>
  <c r="F74" i="16"/>
  <c r="F73" i="16"/>
  <c r="F72" i="16"/>
  <c r="F71" i="16"/>
  <c r="F70" i="16"/>
  <c r="F69" i="16"/>
  <c r="F68" i="16"/>
  <c r="F67" i="16"/>
  <c r="F66" i="16"/>
  <c r="F65" i="16"/>
  <c r="F64" i="16"/>
  <c r="F63" i="16"/>
  <c r="F62" i="16"/>
  <c r="F61" i="16"/>
  <c r="F60" i="16"/>
  <c r="F59" i="16"/>
  <c r="F58" i="16"/>
  <c r="F57" i="16"/>
  <c r="F56" i="16"/>
  <c r="F55" i="16"/>
  <c r="F54" i="16"/>
  <c r="F53" i="16"/>
  <c r="F52" i="16"/>
  <c r="F51" i="16"/>
  <c r="F50" i="16"/>
  <c r="F49" i="16"/>
  <c r="F48" i="16"/>
  <c r="F47" i="16"/>
  <c r="F46" i="16"/>
  <c r="F45" i="16"/>
  <c r="F44" i="16"/>
  <c r="F43" i="16"/>
  <c r="F42" i="16"/>
  <c r="F41" i="16"/>
  <c r="F40" i="16"/>
  <c r="F39" i="16"/>
  <c r="F38" i="16"/>
  <c r="F37" i="16"/>
  <c r="F36" i="16"/>
  <c r="F35" i="16"/>
  <c r="F34" i="16"/>
  <c r="F33" i="16"/>
  <c r="F32" i="16"/>
  <c r="F31" i="16"/>
  <c r="F30" i="16"/>
  <c r="F29" i="16"/>
  <c r="F28" i="16"/>
  <c r="F27" i="16"/>
  <c r="F26" i="16"/>
  <c r="F25" i="16"/>
  <c r="F24" i="16"/>
  <c r="P218" i="14"/>
  <c r="P119" i="14"/>
  <c r="P118" i="14"/>
  <c r="P117" i="14"/>
  <c r="P116" i="14"/>
  <c r="P115" i="14"/>
  <c r="P114" i="14"/>
  <c r="P113" i="14"/>
  <c r="P112" i="14"/>
  <c r="P111" i="14"/>
  <c r="P110" i="14"/>
  <c r="P109" i="14"/>
  <c r="P108" i="14"/>
  <c r="P107" i="14"/>
  <c r="P106" i="14"/>
  <c r="P105" i="14"/>
  <c r="P104" i="14"/>
  <c r="P103" i="14"/>
  <c r="P102" i="14"/>
  <c r="P101" i="14"/>
  <c r="P100" i="14"/>
  <c r="P99" i="14"/>
  <c r="P98" i="14"/>
  <c r="P97" i="14"/>
  <c r="P96" i="14"/>
  <c r="P95" i="14"/>
  <c r="P94" i="14"/>
  <c r="P93" i="14"/>
  <c r="P92" i="14"/>
  <c r="P91" i="14"/>
  <c r="P90" i="14"/>
  <c r="P89" i="14"/>
  <c r="P88" i="14"/>
  <c r="P87" i="14"/>
  <c r="P86" i="14"/>
  <c r="P85" i="14"/>
  <c r="P84" i="14"/>
  <c r="P83" i="14"/>
  <c r="P82" i="14"/>
  <c r="P81" i="14"/>
  <c r="P80" i="14"/>
  <c r="P79" i="14"/>
  <c r="P78" i="14"/>
  <c r="P77" i="14"/>
  <c r="P76" i="14"/>
  <c r="P75" i="14"/>
  <c r="P74" i="14"/>
  <c r="P73" i="14"/>
  <c r="P72" i="14"/>
  <c r="P71" i="14"/>
  <c r="P70" i="14"/>
  <c r="P69" i="14"/>
  <c r="P68" i="14"/>
  <c r="P67" i="14"/>
  <c r="P66" i="14"/>
  <c r="P65" i="14"/>
  <c r="P64" i="14"/>
  <c r="P63" i="14"/>
  <c r="P62" i="14"/>
  <c r="P61" i="14"/>
  <c r="P60" i="14"/>
  <c r="P59" i="14"/>
  <c r="P58" i="14"/>
  <c r="P57" i="14"/>
  <c r="P56" i="14"/>
  <c r="P55" i="14"/>
  <c r="P54" i="14"/>
  <c r="P53" i="14"/>
  <c r="P52" i="14"/>
  <c r="P51" i="14"/>
  <c r="P50" i="14"/>
  <c r="P49" i="14"/>
  <c r="P48" i="14"/>
  <c r="P47" i="14"/>
  <c r="P46" i="14"/>
  <c r="P45" i="14"/>
  <c r="P44" i="14"/>
  <c r="P43" i="14"/>
  <c r="P42" i="14"/>
  <c r="P41" i="14"/>
  <c r="P40" i="14"/>
  <c r="P39" i="14"/>
  <c r="P38" i="14"/>
  <c r="P37" i="14"/>
  <c r="P36" i="14"/>
  <c r="P35" i="14"/>
  <c r="P34" i="14"/>
  <c r="P33" i="14"/>
  <c r="P32" i="14"/>
  <c r="P31" i="14"/>
  <c r="P30" i="14"/>
  <c r="P29" i="14"/>
  <c r="P28" i="14"/>
  <c r="P27" i="14"/>
  <c r="P25" i="14"/>
  <c r="P24" i="14"/>
  <c r="F218" i="14"/>
  <c r="F119" i="14"/>
  <c r="F118" i="14"/>
  <c r="F117" i="14"/>
  <c r="F116" i="14"/>
  <c r="F115" i="14"/>
  <c r="F114" i="14"/>
  <c r="F113" i="14"/>
  <c r="F112" i="14"/>
  <c r="F111" i="14"/>
  <c r="F110" i="14"/>
  <c r="F109" i="14"/>
  <c r="F108" i="14"/>
  <c r="F107" i="14"/>
  <c r="F106" i="14"/>
  <c r="F105" i="14"/>
  <c r="F104" i="14"/>
  <c r="F103" i="14"/>
  <c r="F102" i="14"/>
  <c r="F101" i="14"/>
  <c r="F100" i="14"/>
  <c r="F99" i="14"/>
  <c r="F98" i="14"/>
  <c r="F97" i="14"/>
  <c r="F96" i="14"/>
  <c r="F95" i="14"/>
  <c r="F94" i="14"/>
  <c r="F93" i="14"/>
  <c r="F92" i="14"/>
  <c r="F91" i="14"/>
  <c r="F90" i="14"/>
  <c r="F89" i="14"/>
  <c r="F88" i="14"/>
  <c r="F87" i="14"/>
  <c r="F86" i="14"/>
  <c r="F85" i="14"/>
  <c r="F84" i="14"/>
  <c r="F83" i="14"/>
  <c r="F82" i="14"/>
  <c r="F81" i="14"/>
  <c r="F80" i="14"/>
  <c r="F79" i="14"/>
  <c r="F78" i="14"/>
  <c r="F77" i="14"/>
  <c r="F76" i="14"/>
  <c r="F75" i="14"/>
  <c r="F74" i="14"/>
  <c r="F73" i="14"/>
  <c r="F72" i="14"/>
  <c r="F71" i="14"/>
  <c r="F70" i="14"/>
  <c r="F69" i="14"/>
  <c r="F68" i="14"/>
  <c r="F67" i="14"/>
  <c r="F66" i="14"/>
  <c r="F65" i="14"/>
  <c r="F64" i="14"/>
  <c r="F63" i="14"/>
  <c r="F62" i="14"/>
  <c r="F61" i="14"/>
  <c r="F60" i="14"/>
  <c r="F59" i="14"/>
  <c r="F58" i="14"/>
  <c r="F57" i="14"/>
  <c r="F56" i="14"/>
  <c r="F55" i="14"/>
  <c r="F54" i="14"/>
  <c r="F53" i="14"/>
  <c r="F52" i="14"/>
  <c r="F51" i="14"/>
  <c r="F50" i="14"/>
  <c r="F49" i="14"/>
  <c r="F48" i="14"/>
  <c r="F47" i="14"/>
  <c r="F46" i="14"/>
  <c r="F45" i="14"/>
  <c r="F44" i="14"/>
  <c r="F43" i="14"/>
  <c r="F42" i="14"/>
  <c r="F41" i="14"/>
  <c r="F40" i="14"/>
  <c r="F39" i="14"/>
  <c r="F38" i="14"/>
  <c r="F37" i="14"/>
  <c r="F36" i="14"/>
  <c r="F35" i="14"/>
  <c r="F34" i="14"/>
  <c r="F33" i="14"/>
  <c r="F32" i="14"/>
  <c r="F31" i="14"/>
  <c r="F30" i="14"/>
  <c r="F29" i="14"/>
  <c r="F28" i="14"/>
  <c r="F27" i="14"/>
  <c r="F24" i="14"/>
  <c r="P21" i="14" l="1"/>
  <c r="O21" i="14"/>
  <c r="N21" i="14"/>
  <c r="P21" i="17"/>
  <c r="O21" i="17"/>
  <c r="N21" i="17"/>
  <c r="O21" i="16"/>
  <c r="N21" i="16"/>
  <c r="J33" i="19" l="1"/>
  <c r="J34" i="19"/>
  <c r="M19" i="19"/>
  <c r="G12" i="19"/>
  <c r="M39" i="19"/>
  <c r="J37" i="19"/>
  <c r="D14" i="23"/>
  <c r="L18" i="15" l="1"/>
  <c r="H20" i="22"/>
  <c r="K20" i="22" s="1"/>
  <c r="D32" i="12" l="1"/>
  <c r="D31" i="12"/>
  <c r="D30" i="12"/>
  <c r="D28" i="12"/>
  <c r="D29" i="12"/>
  <c r="K8" i="25" l="1"/>
  <c r="D17" i="25"/>
  <c r="P21" i="16"/>
  <c r="AJ19" i="19"/>
  <c r="O39" i="20" l="1"/>
  <c r="L36" i="15"/>
  <c r="G102" i="19"/>
  <c r="G101" i="19"/>
  <c r="G100" i="19"/>
  <c r="G99" i="19"/>
  <c r="G98" i="19"/>
  <c r="G97" i="19"/>
  <c r="G96" i="19"/>
  <c r="G95" i="19"/>
  <c r="G94" i="19"/>
  <c r="G93" i="19"/>
  <c r="G92" i="19"/>
  <c r="G91" i="19"/>
  <c r="G90" i="19"/>
  <c r="G89" i="19"/>
  <c r="G88" i="19"/>
  <c r="G87" i="19"/>
  <c r="G86" i="19"/>
  <c r="G85" i="19"/>
  <c r="G84" i="19"/>
  <c r="G83" i="19"/>
  <c r="G82" i="19"/>
  <c r="G81" i="19"/>
  <c r="G80" i="19"/>
  <c r="G79" i="19"/>
  <c r="G78" i="19"/>
  <c r="G77" i="19"/>
  <c r="G76" i="19"/>
  <c r="G75" i="19"/>
  <c r="G74" i="19"/>
  <c r="G73" i="19"/>
  <c r="G42" i="19"/>
  <c r="G41" i="19"/>
  <c r="G40" i="19"/>
  <c r="G39" i="19"/>
  <c r="G38" i="19"/>
  <c r="G37" i="19"/>
  <c r="G36" i="19"/>
  <c r="G35" i="19"/>
  <c r="G34" i="19"/>
  <c r="G33" i="19"/>
  <c r="G32" i="19"/>
  <c r="G31" i="19"/>
  <c r="G30" i="19"/>
  <c r="G29" i="19"/>
  <c r="G28" i="19"/>
  <c r="G27" i="19"/>
  <c r="G26" i="19"/>
  <c r="G25" i="19"/>
  <c r="G24" i="19"/>
  <c r="G23" i="19"/>
  <c r="G22" i="19"/>
  <c r="G21" i="19"/>
  <c r="G20" i="19"/>
  <c r="G19" i="19"/>
  <c r="G18" i="19"/>
  <c r="G17" i="19"/>
  <c r="G16" i="19"/>
  <c r="G15" i="19"/>
  <c r="G14" i="19"/>
  <c r="G13" i="19"/>
  <c r="AI13" i="19"/>
  <c r="AI14" i="19" s="1"/>
  <c r="AI15" i="19" s="1"/>
  <c r="AI16" i="19" s="1"/>
  <c r="AI17" i="19" s="1"/>
  <c r="AI18" i="19" s="1"/>
  <c r="J11" i="20" l="1"/>
  <c r="J10" i="20"/>
  <c r="J9" i="20"/>
  <c r="C17" i="20"/>
  <c r="A10" i="20"/>
  <c r="C10" i="20" s="1"/>
  <c r="C26" i="20" l="1"/>
  <c r="A11" i="20"/>
  <c r="C11" i="20" s="1"/>
  <c r="C35" i="20" l="1"/>
  <c r="S47" i="19" l="1"/>
  <c r="E15" i="17"/>
  <c r="E16" i="16"/>
  <c r="E15" i="16"/>
  <c r="E16" i="14"/>
  <c r="E15" i="14"/>
  <c r="F58" i="17" l="1"/>
  <c r="F106" i="17"/>
  <c r="F154" i="17"/>
  <c r="F69" i="17"/>
  <c r="F88" i="17"/>
  <c r="F112" i="17"/>
  <c r="F183" i="17"/>
  <c r="F201" i="17"/>
  <c r="F214" i="17"/>
  <c r="F249" i="17"/>
  <c r="F262" i="17"/>
  <c r="F297" i="17"/>
  <c r="F310" i="17"/>
  <c r="F345" i="17"/>
  <c r="F117" i="17"/>
  <c r="F136" i="17"/>
  <c r="F160" i="17"/>
  <c r="F165" i="17"/>
  <c r="F184" i="17"/>
  <c r="F219" i="17"/>
  <c r="F232" i="17"/>
  <c r="F267" i="17"/>
  <c r="F280" i="17"/>
  <c r="F315" i="17"/>
  <c r="F328" i="17"/>
  <c r="F81" i="17"/>
  <c r="F94" i="17"/>
  <c r="F100" i="17"/>
  <c r="F189" i="17"/>
  <c r="F322" i="17"/>
  <c r="F364" i="17"/>
  <c r="F388" i="17"/>
  <c r="F412" i="17"/>
  <c r="F436" i="17"/>
  <c r="F459" i="17"/>
  <c r="F472" i="17"/>
  <c r="F489" i="17"/>
  <c r="F501" i="17"/>
  <c r="F513" i="17"/>
  <c r="F525" i="17"/>
  <c r="F537" i="17"/>
  <c r="F549" i="17"/>
  <c r="F76" i="17"/>
  <c r="F190" i="17"/>
  <c r="F291" i="17"/>
  <c r="F298" i="17"/>
  <c r="F352" i="17"/>
  <c r="F363" i="17"/>
  <c r="F447" i="17"/>
  <c r="F57" i="17"/>
  <c r="F64" i="17"/>
  <c r="F148" i="17"/>
  <c r="F177" i="17"/>
  <c r="F196" i="17"/>
  <c r="F273" i="17"/>
  <c r="F304" i="17"/>
  <c r="F358" i="17"/>
  <c r="F400" i="17"/>
  <c r="F405" i="17"/>
  <c r="F442" i="17"/>
  <c r="F466" i="17"/>
  <c r="F471" i="17"/>
  <c r="F507" i="17"/>
  <c r="F520" i="17"/>
  <c r="F54" i="17"/>
  <c r="F73" i="17"/>
  <c r="F91" i="17"/>
  <c r="F181" i="17"/>
  <c r="F204" i="17"/>
  <c r="F235" i="17"/>
  <c r="F257" i="17"/>
  <c r="F265" i="17"/>
  <c r="F281" i="17"/>
  <c r="F303" i="17"/>
  <c r="F354" i="17"/>
  <c r="F411" i="17"/>
  <c r="F417" i="17"/>
  <c r="F429" i="17"/>
  <c r="F75" i="17"/>
  <c r="F111" i="17"/>
  <c r="F166" i="17"/>
  <c r="F213" i="17"/>
  <c r="F237" i="17"/>
  <c r="F274" i="17"/>
  <c r="F399" i="17"/>
  <c r="F418" i="17"/>
  <c r="F424" i="17"/>
  <c r="F430" i="17"/>
  <c r="F561" i="17"/>
  <c r="F585" i="17"/>
  <c r="F609" i="17"/>
  <c r="F633" i="17"/>
  <c r="F657" i="17"/>
  <c r="F681" i="17"/>
  <c r="F705" i="17"/>
  <c r="F729" i="17"/>
  <c r="F753" i="17"/>
  <c r="F327" i="17"/>
  <c r="F375" i="17"/>
  <c r="F387" i="17"/>
  <c r="F393" i="17"/>
  <c r="F406" i="17"/>
  <c r="F478" i="17"/>
  <c r="F526" i="17"/>
  <c r="F531" i="17"/>
  <c r="F87" i="17"/>
  <c r="F123" i="17"/>
  <c r="F147" i="17"/>
  <c r="F171" i="17"/>
  <c r="F224" i="17"/>
  <c r="F233" i="17"/>
  <c r="F243" i="17"/>
  <c r="F325" i="17"/>
  <c r="F334" i="17"/>
  <c r="F370" i="17"/>
  <c r="F377" i="17"/>
  <c r="F403" i="17"/>
  <c r="F465" i="17"/>
  <c r="F543" i="17"/>
  <c r="F555" i="17"/>
  <c r="F567" i="17"/>
  <c r="F693" i="17"/>
  <c r="F699" i="17"/>
  <c r="F711" i="17"/>
  <c r="F778" i="17"/>
  <c r="F820" i="17"/>
  <c r="F825" i="17"/>
  <c r="F873" i="17"/>
  <c r="F897" i="17"/>
  <c r="F916" i="17"/>
  <c r="F940" i="17"/>
  <c r="F1030" i="17"/>
  <c r="F1035" i="17"/>
  <c r="F1054" i="17"/>
  <c r="F1059" i="17"/>
  <c r="F105" i="17"/>
  <c r="F118" i="17"/>
  <c r="F185" i="17"/>
  <c r="F194" i="17"/>
  <c r="F226" i="17"/>
  <c r="F261" i="17"/>
  <c r="F294" i="17"/>
  <c r="F402" i="17"/>
  <c r="F421" i="17"/>
  <c r="F448" i="17"/>
  <c r="F463" i="17"/>
  <c r="F499" i="17"/>
  <c r="F506" i="17"/>
  <c r="F519" i="17"/>
  <c r="F579" i="17"/>
  <c r="F610" i="17"/>
  <c r="F622" i="17"/>
  <c r="F673" i="17"/>
  <c r="F685" i="17"/>
  <c r="F692" i="17"/>
  <c r="F704" i="17"/>
  <c r="F717" i="17"/>
  <c r="F96" i="17"/>
  <c r="F149" i="17"/>
  <c r="F173" i="17"/>
  <c r="F186" i="17"/>
  <c r="F218" i="17"/>
  <c r="F263" i="17"/>
  <c r="F286" i="17"/>
  <c r="F318" i="17"/>
  <c r="F339" i="17"/>
  <c r="F359" i="17"/>
  <c r="F369" i="17"/>
  <c r="F396" i="17"/>
  <c r="F414" i="17"/>
  <c r="F423" i="17"/>
  <c r="F487" i="17"/>
  <c r="F514" i="17"/>
  <c r="F568" i="17"/>
  <c r="F580" i="17"/>
  <c r="F631" i="17"/>
  <c r="F674" i="17"/>
  <c r="F706" i="17"/>
  <c r="F718" i="17"/>
  <c r="F862" i="17"/>
  <c r="F909" i="17"/>
  <c r="F914" i="17"/>
  <c r="F992" i="17"/>
  <c r="F1018" i="17"/>
  <c r="F1101" i="17"/>
  <c r="F1106" i="17"/>
  <c r="F1111" i="17"/>
  <c r="F1125" i="17"/>
  <c r="F1144" i="17"/>
  <c r="F1149" i="17"/>
  <c r="F1168" i="17"/>
  <c r="F1225" i="17"/>
  <c r="F1244" i="17"/>
  <c r="F1268" i="17"/>
  <c r="F1282" i="17"/>
  <c r="F1287" i="17"/>
  <c r="F1306" i="17"/>
  <c r="F1311" i="17"/>
  <c r="F1382" i="17"/>
  <c r="F1387" i="17"/>
  <c r="F1405" i="17"/>
  <c r="F1414" i="17"/>
  <c r="F109" i="17"/>
  <c r="F124" i="17"/>
  <c r="F137" i="17"/>
  <c r="F199" i="17"/>
  <c r="F220" i="17"/>
  <c r="F231" i="17"/>
  <c r="F255" i="17"/>
  <c r="F277" i="17"/>
  <c r="F321" i="17"/>
  <c r="F331" i="17"/>
  <c r="F340" i="17"/>
  <c r="F351" i="17"/>
  <c r="F360" i="17"/>
  <c r="F378" i="17"/>
  <c r="F407" i="17"/>
  <c r="F415" i="17"/>
  <c r="F443" i="17"/>
  <c r="F451" i="17"/>
  <c r="F458" i="17"/>
  <c r="F556" i="17"/>
  <c r="F650" i="17"/>
  <c r="F669" i="17"/>
  <c r="F682" i="17"/>
  <c r="F694" i="17"/>
  <c r="F757" i="17"/>
  <c r="F764" i="17"/>
  <c r="F832" i="17"/>
  <c r="F837" i="17"/>
  <c r="F842" i="17"/>
  <c r="F868" i="17"/>
  <c r="F879" i="17"/>
  <c r="F884" i="17"/>
  <c r="F889" i="17"/>
  <c r="F915" i="17"/>
  <c r="F920" i="17"/>
  <c r="F925" i="17"/>
  <c r="F931" i="17"/>
  <c r="F946" i="17"/>
  <c r="F967" i="17"/>
  <c r="F982" i="17"/>
  <c r="F988" i="17"/>
  <c r="F993" i="17"/>
  <c r="F998" i="17"/>
  <c r="F1024" i="17"/>
  <c r="F1029" i="17"/>
  <c r="F1034" i="17"/>
  <c r="F1045" i="17"/>
  <c r="F1071" i="17"/>
  <c r="F1076" i="17"/>
  <c r="F1081" i="17"/>
  <c r="F1102" i="17"/>
  <c r="F1107" i="17"/>
  <c r="F1178" i="17"/>
  <c r="F1183" i="17"/>
  <c r="F1202" i="17"/>
  <c r="F1207" i="17"/>
  <c r="F1221" i="17"/>
  <c r="F1240" i="17"/>
  <c r="F1245" i="17"/>
  <c r="F1264" i="17"/>
  <c r="F1321" i="17"/>
  <c r="F1340" i="17"/>
  <c r="F1364" i="17"/>
  <c r="F1378" i="17"/>
  <c r="F1383" i="17"/>
  <c r="F1406" i="17"/>
  <c r="F1419" i="17"/>
  <c r="F1432" i="17"/>
  <c r="F67" i="17"/>
  <c r="F101" i="17"/>
  <c r="F172" i="17"/>
  <c r="F187" i="17"/>
  <c r="F202" i="17"/>
  <c r="F217" i="17"/>
  <c r="F307" i="17"/>
  <c r="F362" i="17"/>
  <c r="F372" i="17"/>
  <c r="F397" i="17"/>
  <c r="F422" i="17"/>
  <c r="F434" i="17"/>
  <c r="F446" i="17"/>
  <c r="F456" i="17"/>
  <c r="F476" i="17"/>
  <c r="F550" i="17"/>
  <c r="F592" i="17"/>
  <c r="F651" i="17"/>
  <c r="F676" i="17"/>
  <c r="F770" i="17"/>
  <c r="F784" i="17"/>
  <c r="F790" i="17"/>
  <c r="F59" i="17"/>
  <c r="F77" i="17"/>
  <c r="F114" i="17"/>
  <c r="F129" i="17"/>
  <c r="F180" i="17"/>
  <c r="F195" i="17"/>
  <c r="F211" i="17"/>
  <c r="F239" i="17"/>
  <c r="F285" i="17"/>
  <c r="F300" i="17"/>
  <c r="F343" i="17"/>
  <c r="F356" i="17"/>
  <c r="F367" i="17"/>
  <c r="F381" i="17"/>
  <c r="F440" i="17"/>
  <c r="F482" i="17"/>
  <c r="F538" i="17"/>
  <c r="F554" i="17"/>
  <c r="F646" i="17"/>
  <c r="F664" i="17"/>
  <c r="F680" i="17"/>
  <c r="F697" i="17"/>
  <c r="F722" i="17"/>
  <c r="F760" i="17"/>
  <c r="F781" i="17"/>
  <c r="F788" i="17"/>
  <c r="F795" i="17"/>
  <c r="F801" i="17"/>
  <c r="F808" i="17"/>
  <c r="F835" i="17"/>
  <c r="F130" i="17"/>
  <c r="F198" i="17"/>
  <c r="F242" i="17"/>
  <c r="F256" i="17"/>
  <c r="F270" i="17"/>
  <c r="F344" i="17"/>
  <c r="F392" i="17"/>
  <c r="F441" i="17"/>
  <c r="F453" i="17"/>
  <c r="F572" i="17"/>
  <c r="F597" i="17"/>
  <c r="F615" i="17"/>
  <c r="F656" i="17"/>
  <c r="F723" i="17"/>
  <c r="F730" i="17"/>
  <c r="F775" i="17"/>
  <c r="F823" i="17"/>
  <c r="F829" i="17"/>
  <c r="F63" i="17"/>
  <c r="F82" i="17"/>
  <c r="F116" i="17"/>
  <c r="F135" i="17"/>
  <c r="F153" i="17"/>
  <c r="F216" i="17"/>
  <c r="F246" i="17"/>
  <c r="F333" i="17"/>
  <c r="F346" i="17"/>
  <c r="F383" i="17"/>
  <c r="F420" i="17"/>
  <c r="F433" i="17"/>
  <c r="F445" i="17"/>
  <c r="F454" i="17"/>
  <c r="F475" i="17"/>
  <c r="F495" i="17"/>
  <c r="F565" i="17"/>
  <c r="F574" i="17"/>
  <c r="F583" i="17"/>
  <c r="F608" i="17"/>
  <c r="F616" i="17"/>
  <c r="F625" i="17"/>
  <c r="F658" i="17"/>
  <c r="F675" i="17"/>
  <c r="F700" i="17"/>
  <c r="F724" i="17"/>
  <c r="F811" i="17"/>
  <c r="F824" i="17"/>
  <c r="F831" i="17"/>
  <c r="F208" i="17"/>
  <c r="F481" i="17"/>
  <c r="F496" i="17"/>
  <c r="F508" i="17"/>
  <c r="F523" i="17"/>
  <c r="F535" i="17"/>
  <c r="F562" i="17"/>
  <c r="F626" i="17"/>
  <c r="F637" i="17"/>
  <c r="F663" i="17"/>
  <c r="F688" i="17"/>
  <c r="F736" i="17"/>
  <c r="F748" i="17"/>
  <c r="F771" i="17"/>
  <c r="F812" i="17"/>
  <c r="F847" i="17"/>
  <c r="F855" i="17"/>
  <c r="F937" i="17"/>
  <c r="F943" i="17"/>
  <c r="F949" i="17"/>
  <c r="F962" i="17"/>
  <c r="F968" i="17"/>
  <c r="F986" i="17"/>
  <c r="F1093" i="17"/>
  <c r="F1099" i="17"/>
  <c r="F1162" i="17"/>
  <c r="F1185" i="17"/>
  <c r="F1196" i="17"/>
  <c r="F1208" i="17"/>
  <c r="F1231" i="17"/>
  <c r="F1288" i="17"/>
  <c r="F1322" i="17"/>
  <c r="F1328" i="17"/>
  <c r="F1339" i="17"/>
  <c r="F1351" i="17"/>
  <c r="F1396" i="17"/>
  <c r="F1402" i="17"/>
  <c r="F1407" i="17"/>
  <c r="F1412" i="17"/>
  <c r="F1417" i="17"/>
  <c r="F142" i="17"/>
  <c r="F164" i="17"/>
  <c r="F278" i="17"/>
  <c r="F380" i="17"/>
  <c r="F416" i="17"/>
  <c r="F435" i="17"/>
  <c r="F613" i="17"/>
  <c r="F627" i="17"/>
  <c r="F639" i="17"/>
  <c r="F727" i="17"/>
  <c r="F848" i="17"/>
  <c r="F956" i="17"/>
  <c r="F975" i="17"/>
  <c r="F987" i="17"/>
  <c r="F1012" i="17"/>
  <c r="F1087" i="17"/>
  <c r="F1117" i="17"/>
  <c r="F1123" i="17"/>
  <c r="F1174" i="17"/>
  <c r="F1180" i="17"/>
  <c r="F1191" i="17"/>
  <c r="F1197" i="17"/>
  <c r="F1203" i="17"/>
  <c r="F1237" i="17"/>
  <c r="F1294" i="17"/>
  <c r="F1305" i="17"/>
  <c r="F1317" i="17"/>
  <c r="F1423" i="17"/>
  <c r="F1449" i="17"/>
  <c r="F90" i="17"/>
  <c r="F168" i="17"/>
  <c r="F215" i="17"/>
  <c r="F401" i="17"/>
  <c r="F484" i="17"/>
  <c r="F591" i="17"/>
  <c r="F728" i="17"/>
  <c r="F772" i="17"/>
  <c r="F793" i="17"/>
  <c r="F841" i="17"/>
  <c r="F901" i="17"/>
  <c r="F938" i="17"/>
  <c r="F1051" i="17"/>
  <c r="F1063" i="17"/>
  <c r="F1100" i="17"/>
  <c r="F1129" i="17"/>
  <c r="F1141" i="17"/>
  <c r="F1186" i="17"/>
  <c r="F1198" i="17"/>
  <c r="F1209" i="17"/>
  <c r="F1329" i="17"/>
  <c r="F1341" i="17"/>
  <c r="F1375" i="17"/>
  <c r="F143" i="17"/>
  <c r="F365" i="17"/>
  <c r="F439" i="17"/>
  <c r="F457" i="17"/>
  <c r="F628" i="17"/>
  <c r="F679" i="17"/>
  <c r="F741" i="17"/>
  <c r="F805" i="17"/>
  <c r="F964" i="17"/>
  <c r="F976" i="17"/>
  <c r="F1124" i="17"/>
  <c r="F1227" i="17"/>
  <c r="F1261" i="17"/>
  <c r="F1324" i="17"/>
  <c r="F329" i="17"/>
  <c r="F644" i="17"/>
  <c r="F752" i="17"/>
  <c r="F843" i="17"/>
  <c r="F908" i="17"/>
  <c r="F939" i="17"/>
  <c r="F952" i="17"/>
  <c r="F1027" i="17"/>
  <c r="F1095" i="17"/>
  <c r="F1113" i="17"/>
  <c r="F61" i="17"/>
  <c r="F115" i="17"/>
  <c r="F279" i="17"/>
  <c r="F301" i="17"/>
  <c r="F382" i="17"/>
  <c r="F419" i="17"/>
  <c r="F438" i="17"/>
  <c r="F483" i="17"/>
  <c r="F577" i="17"/>
  <c r="F602" i="17"/>
  <c r="F640" i="17"/>
  <c r="F652" i="17"/>
  <c r="F703" i="17"/>
  <c r="F802" i="17"/>
  <c r="F856" i="17"/>
  <c r="F907" i="17"/>
  <c r="F919" i="17"/>
  <c r="F932" i="17"/>
  <c r="F944" i="17"/>
  <c r="F950" i="17"/>
  <c r="F957" i="17"/>
  <c r="F963" i="17"/>
  <c r="F969" i="17"/>
  <c r="F981" i="17"/>
  <c r="F994" i="17"/>
  <c r="F1000" i="17"/>
  <c r="F1006" i="17"/>
  <c r="F1075" i="17"/>
  <c r="F1088" i="17"/>
  <c r="F1112" i="17"/>
  <c r="F1220" i="17"/>
  <c r="F1226" i="17"/>
  <c r="F1232" i="17"/>
  <c r="F1243" i="17"/>
  <c r="F1255" i="17"/>
  <c r="F1300" i="17"/>
  <c r="F1312" i="17"/>
  <c r="F1323" i="17"/>
  <c r="F1334" i="17"/>
  <c r="F1346" i="17"/>
  <c r="F1357" i="17"/>
  <c r="F1363" i="17"/>
  <c r="F1369" i="17"/>
  <c r="F1418" i="17"/>
  <c r="F1444" i="17"/>
  <c r="F1450" i="17"/>
  <c r="F62" i="17"/>
  <c r="F469" i="17"/>
  <c r="F512" i="17"/>
  <c r="F603" i="17"/>
  <c r="F716" i="17"/>
  <c r="F740" i="17"/>
  <c r="F783" i="17"/>
  <c r="F813" i="17"/>
  <c r="F849" i="17"/>
  <c r="F895" i="17"/>
  <c r="F951" i="17"/>
  <c r="F1069" i="17"/>
  <c r="F1094" i="17"/>
  <c r="F1135" i="17"/>
  <c r="F1192" i="17"/>
  <c r="F1215" i="17"/>
  <c r="F1335" i="17"/>
  <c r="F1352" i="17"/>
  <c r="F1408" i="17"/>
  <c r="F1413" i="17"/>
  <c r="F1429" i="17"/>
  <c r="F238" i="17"/>
  <c r="F385" i="17"/>
  <c r="F553" i="17"/>
  <c r="F668" i="17"/>
  <c r="F850" i="17"/>
  <c r="F927" i="17"/>
  <c r="F945" i="17"/>
  <c r="F970" i="17"/>
  <c r="F1082" i="17"/>
  <c r="F1136" i="17"/>
  <c r="F1147" i="17"/>
  <c r="F1204" i="17"/>
  <c r="F1238" i="17"/>
  <c r="F1267" i="17"/>
  <c r="F1318" i="17"/>
  <c r="F1347" i="17"/>
  <c r="F308" i="17"/>
  <c r="F655" i="17"/>
  <c r="F794" i="17"/>
  <c r="F902" i="17"/>
  <c r="F921" i="17"/>
  <c r="F933" i="17"/>
  <c r="F958" i="17"/>
  <c r="F1039" i="17"/>
  <c r="F1159" i="17"/>
  <c r="F578" i="17"/>
  <c r="F1250" i="17"/>
  <c r="F1381" i="17"/>
  <c r="F604" i="17"/>
  <c r="F826" i="17"/>
  <c r="F871" i="17"/>
  <c r="F1089" i="17"/>
  <c r="F1119" i="17"/>
  <c r="F70" i="17"/>
  <c r="F175" i="17"/>
  <c r="F283" i="17"/>
  <c r="F366" i="17"/>
  <c r="F470" i="17"/>
  <c r="F500" i="17"/>
  <c r="F814" i="17"/>
  <c r="F896" i="17"/>
  <c r="F1083" i="17"/>
  <c r="F1130" i="17"/>
  <c r="F97" i="17"/>
  <c r="F222" i="17"/>
  <c r="F244" i="17"/>
  <c r="F309" i="17"/>
  <c r="F371" i="17"/>
  <c r="F425" i="17"/>
  <c r="F444" i="17"/>
  <c r="F488" i="17"/>
  <c r="F502" i="17"/>
  <c r="F620" i="17"/>
  <c r="F632" i="17"/>
  <c r="F765" i="17"/>
  <c r="F836" i="17"/>
  <c r="F844" i="17"/>
  <c r="F877" i="17"/>
  <c r="F99" i="17"/>
  <c r="F316" i="17"/>
  <c r="F708" i="17"/>
  <c r="F735" i="17"/>
  <c r="F759" i="17"/>
  <c r="F787" i="17"/>
  <c r="F853" i="17"/>
  <c r="F922" i="17"/>
  <c r="F1108" i="17"/>
  <c r="F1131" i="17"/>
  <c r="F1142" i="17"/>
  <c r="F1165" i="17"/>
  <c r="F1246" i="17"/>
  <c r="F1275" i="17"/>
  <c r="F1304" i="17"/>
  <c r="F1314" i="17"/>
  <c r="F1333" i="17"/>
  <c r="F1354" i="17"/>
  <c r="F1401" i="17"/>
  <c r="F1411" i="17"/>
  <c r="F1430" i="17"/>
  <c r="F1447" i="17"/>
  <c r="F272" i="17"/>
  <c r="F376" i="17"/>
  <c r="F532" i="17"/>
  <c r="F621" i="17"/>
  <c r="F766" i="17"/>
  <c r="F818" i="17"/>
  <c r="F898" i="17"/>
  <c r="F1218" i="17"/>
  <c r="F1448" i="17"/>
  <c r="F159" i="17"/>
  <c r="F269" i="17"/>
  <c r="F413" i="17"/>
  <c r="F559" i="17"/>
  <c r="F709" i="17"/>
  <c r="F885" i="17"/>
  <c r="F910" i="17"/>
  <c r="F934" i="17"/>
  <c r="F1047" i="17"/>
  <c r="F1084" i="17"/>
  <c r="F1096" i="17"/>
  <c r="F1154" i="17"/>
  <c r="F1228" i="17"/>
  <c r="F1315" i="17"/>
  <c r="F1336" i="17"/>
  <c r="F1365" i="17"/>
  <c r="F1394" i="17"/>
  <c r="F1438" i="17"/>
  <c r="F161" i="17"/>
  <c r="F586" i="17"/>
  <c r="F789" i="17"/>
  <c r="F838" i="17"/>
  <c r="F872" i="17"/>
  <c r="F1060" i="17"/>
  <c r="F1120" i="17"/>
  <c r="F1132" i="17"/>
  <c r="F1155" i="17"/>
  <c r="F1177" i="17"/>
  <c r="F1257" i="17"/>
  <c r="F1286" i="17"/>
  <c r="F1326" i="17"/>
  <c r="F1384" i="17"/>
  <c r="F1404" i="17"/>
  <c r="F649" i="17"/>
  <c r="F1023" i="17"/>
  <c r="F1109" i="17"/>
  <c r="F1239" i="17"/>
  <c r="F1337" i="17"/>
  <c r="F1395" i="17"/>
  <c r="F1441" i="17"/>
  <c r="F1078" i="17"/>
  <c r="F1281" i="17"/>
  <c r="F1379" i="17"/>
  <c r="F332" i="17"/>
  <c r="F460" i="17"/>
  <c r="F817" i="17"/>
  <c r="F960" i="17"/>
  <c r="F985" i="17"/>
  <c r="F1010" i="17"/>
  <c r="F1072" i="17"/>
  <c r="F1143" i="17"/>
  <c r="F1276" i="17"/>
  <c r="F1376" i="17"/>
  <c r="F911" i="17"/>
  <c r="F1210" i="17"/>
  <c r="F1308" i="17"/>
  <c r="F1431" i="17"/>
  <c r="F225" i="17"/>
  <c r="F427" i="17"/>
  <c r="F560" i="17"/>
  <c r="F594" i="17"/>
  <c r="F742" i="17"/>
  <c r="F1036" i="17"/>
  <c r="F1189" i="17"/>
  <c r="F1279" i="17"/>
  <c r="F1316" i="17"/>
  <c r="F178" i="17"/>
  <c r="F596" i="17"/>
  <c r="F712" i="17"/>
  <c r="F796" i="17"/>
  <c r="F819" i="17"/>
  <c r="F874" i="17"/>
  <c r="F886" i="17"/>
  <c r="F999" i="17"/>
  <c r="F1011" i="17"/>
  <c r="F1048" i="17"/>
  <c r="F1098" i="17"/>
  <c r="F1167" i="17"/>
  <c r="F1200" i="17"/>
  <c r="F1219" i="17"/>
  <c r="F1258" i="17"/>
  <c r="F1269" i="17"/>
  <c r="F1298" i="17"/>
  <c r="F1327" i="17"/>
  <c r="F1356" i="17"/>
  <c r="F1366" i="17"/>
  <c r="F1422" i="17"/>
  <c r="F127" i="17"/>
  <c r="F230" i="17"/>
  <c r="F338" i="17"/>
  <c r="F390" i="17"/>
  <c r="F464" i="17"/>
  <c r="F504" i="17"/>
  <c r="F534" i="17"/>
  <c r="F769" i="17"/>
  <c r="F798" i="17"/>
  <c r="F860" i="17"/>
  <c r="F890" i="17"/>
  <c r="F1002" i="17"/>
  <c r="F1015" i="17"/>
  <c r="F1052" i="17"/>
  <c r="F1064" i="17"/>
  <c r="F1110" i="17"/>
  <c r="F1156" i="17"/>
  <c r="F1179" i="17"/>
  <c r="F1251" i="17"/>
  <c r="F1280" i="17"/>
  <c r="F1290" i="17"/>
  <c r="F1348" i="17"/>
  <c r="F1359" i="17"/>
  <c r="F1377" i="17"/>
  <c r="F1388" i="17"/>
  <c r="F1442" i="17"/>
  <c r="F200" i="17"/>
  <c r="F248" i="17"/>
  <c r="F295" i="17"/>
  <c r="F394" i="17"/>
  <c r="F477" i="17"/>
  <c r="F573" i="17"/>
  <c r="F635" i="17"/>
  <c r="F661" i="17"/>
  <c r="F754" i="17"/>
  <c r="F800" i="17"/>
  <c r="F828" i="17"/>
  <c r="F904" i="17"/>
  <c r="F991" i="17"/>
  <c r="F1004" i="17"/>
  <c r="F1066" i="17"/>
  <c r="F1090" i="17"/>
  <c r="F1126" i="17"/>
  <c r="F1252" i="17"/>
  <c r="F1273" i="17"/>
  <c r="F1350" i="17"/>
  <c r="F53" i="17"/>
  <c r="F292" i="17"/>
  <c r="F432" i="17"/>
  <c r="F660" i="17"/>
  <c r="F687" i="17"/>
  <c r="F721" i="17"/>
  <c r="F746" i="17"/>
  <c r="F776" i="17"/>
  <c r="F799" i="17"/>
  <c r="F861" i="17"/>
  <c r="F903" i="17"/>
  <c r="F928" i="17"/>
  <c r="F978" i="17"/>
  <c r="F990" i="17"/>
  <c r="F1003" i="17"/>
  <c r="F1077" i="17"/>
  <c r="F1171" i="17"/>
  <c r="F1190" i="17"/>
  <c r="F1212" i="17"/>
  <c r="F1222" i="17"/>
  <c r="F1230" i="17"/>
  <c r="F1299" i="17"/>
  <c r="F1309" i="17"/>
  <c r="F1330" i="17"/>
  <c r="F1338" i="17"/>
  <c r="F1425" i="17"/>
  <c r="F353" i="17"/>
  <c r="F391" i="17"/>
  <c r="F544" i="17"/>
  <c r="F570" i="17"/>
  <c r="F598" i="17"/>
  <c r="F634" i="17"/>
  <c r="F747" i="17"/>
  <c r="F777" i="17"/>
  <c r="F891" i="17"/>
  <c r="F979" i="17"/>
  <c r="F1028" i="17"/>
  <c r="F1041" i="17"/>
  <c r="F1053" i="17"/>
  <c r="F1065" i="17"/>
  <c r="F1114" i="17"/>
  <c r="F1137" i="17"/>
  <c r="F1148" i="17"/>
  <c r="F1160" i="17"/>
  <c r="F1233" i="17"/>
  <c r="F1270" i="17"/>
  <c r="F1291" i="17"/>
  <c r="F1360" i="17"/>
  <c r="F1370" i="17"/>
  <c r="F1389" i="17"/>
  <c r="F1399" i="17"/>
  <c r="F1435" i="17"/>
  <c r="F134" i="17"/>
  <c r="F355" i="17"/>
  <c r="F636" i="17"/>
  <c r="F846" i="17"/>
  <c r="F905" i="17"/>
  <c r="F1343" i="17"/>
  <c r="F357" i="17"/>
  <c r="F955" i="17"/>
  <c r="F1005" i="17"/>
  <c r="F1055" i="17"/>
  <c r="F1104" i="17"/>
  <c r="F1150" i="17"/>
  <c r="F1194" i="17"/>
  <c r="F1313" i="17"/>
  <c r="F1420" i="17"/>
  <c r="F1426" i="17"/>
  <c r="F518" i="17"/>
  <c r="F645" i="17"/>
  <c r="F1058" i="17"/>
  <c r="F1234" i="17"/>
  <c r="F1274" i="17"/>
  <c r="F1390" i="17"/>
  <c r="F670" i="17"/>
  <c r="F779" i="17"/>
  <c r="F866" i="17"/>
  <c r="F917" i="17"/>
  <c r="F1115" i="17"/>
  <c r="F1195" i="17"/>
  <c r="F1235" i="17"/>
  <c r="F1353" i="17"/>
  <c r="F408" i="17"/>
  <c r="F671" i="17"/>
  <c r="F1017" i="17"/>
  <c r="F1067" i="17"/>
  <c r="F1161" i="17"/>
  <c r="F929" i="17"/>
  <c r="F1285" i="17"/>
  <c r="F207" i="17"/>
  <c r="F409" i="17"/>
  <c r="F548" i="17"/>
  <c r="F867" i="17"/>
  <c r="F971" i="17"/>
  <c r="F1021" i="17"/>
  <c r="F1116" i="17"/>
  <c r="F1205" i="17"/>
  <c r="F1361" i="17"/>
  <c r="F1400" i="17"/>
  <c r="F880" i="17"/>
  <c r="F250" i="17"/>
  <c r="F807" i="17"/>
  <c r="F1172" i="17"/>
  <c r="F582" i="17"/>
  <c r="F698" i="17"/>
  <c r="F980" i="17"/>
  <c r="F1213" i="17"/>
  <c r="F1292" i="17"/>
  <c r="F1371" i="17"/>
  <c r="F1409" i="17"/>
  <c r="F1436" i="17"/>
  <c r="F268" i="17"/>
  <c r="F584" i="17"/>
  <c r="F984" i="17"/>
  <c r="F1033" i="17"/>
  <c r="F1173" i="17"/>
  <c r="F1216" i="17"/>
  <c r="F1293" i="17"/>
  <c r="F1410" i="17"/>
  <c r="F892" i="17"/>
  <c r="F942" i="17"/>
  <c r="F1091" i="17"/>
  <c r="F1256" i="17"/>
  <c r="F1372" i="17"/>
  <c r="F1437" i="17"/>
  <c r="F312" i="17"/>
  <c r="F479" i="17"/>
  <c r="F1042" i="17"/>
  <c r="F1138" i="17"/>
  <c r="F1184" i="17"/>
  <c r="F1263" i="17"/>
  <c r="F1303" i="17"/>
  <c r="F1342" i="17"/>
  <c r="F1443" i="17"/>
  <c r="F490" i="17"/>
  <c r="F611" i="17"/>
  <c r="F1046" i="17"/>
  <c r="F1224" i="17"/>
  <c r="F1446" i="17"/>
  <c r="F1416" i="17"/>
  <c r="F1355" i="17"/>
  <c r="F1217" i="17"/>
  <c r="F947" i="17"/>
  <c r="F1392" i="17"/>
  <c r="F1344" i="17"/>
  <c r="F1260" i="17"/>
  <c r="F1026" i="17"/>
  <c r="F954" i="17"/>
  <c r="F906" i="17"/>
  <c r="F870" i="17"/>
  <c r="F786" i="17"/>
  <c r="F744" i="17"/>
  <c r="F1445" i="17"/>
  <c r="F1121" i="17"/>
  <c r="F1043" i="17"/>
  <c r="F1001" i="17"/>
  <c r="F851" i="17"/>
  <c r="F761" i="17"/>
  <c r="F713" i="17"/>
  <c r="F677" i="17"/>
  <c r="F473" i="17"/>
  <c r="F1439" i="17"/>
  <c r="F1193" i="17"/>
  <c r="F1145" i="17"/>
  <c r="F1433" i="17"/>
  <c r="F1070" i="17"/>
  <c r="F878" i="17"/>
  <c r="F398" i="17"/>
  <c r="F1249" i="17"/>
  <c r="F997" i="17"/>
  <c r="F715" i="17"/>
  <c r="F595" i="17"/>
  <c r="F529" i="17"/>
  <c r="F450" i="17"/>
  <c r="F264" i="17"/>
  <c r="F335" i="17"/>
  <c r="F275" i="17"/>
  <c r="F203" i="17"/>
  <c r="F113" i="17"/>
  <c r="F66" i="17"/>
  <c r="F236" i="17"/>
  <c r="F170" i="17"/>
  <c r="F86" i="17"/>
  <c r="F349" i="17"/>
  <c r="F241" i="17"/>
  <c r="F1349" i="17"/>
  <c r="F923" i="17"/>
  <c r="F1386" i="17"/>
  <c r="F1206" i="17"/>
  <c r="F1146" i="17"/>
  <c r="F1056" i="17"/>
  <c r="F948" i="17"/>
  <c r="F900" i="17"/>
  <c r="F864" i="17"/>
  <c r="F780" i="17"/>
  <c r="F702" i="17"/>
  <c r="F654" i="17"/>
  <c r="F612" i="17"/>
  <c r="F564" i="17"/>
  <c r="F528" i="17"/>
  <c r="F1301" i="17"/>
  <c r="F1037" i="17"/>
  <c r="F995" i="17"/>
  <c r="F881" i="17"/>
  <c r="F839" i="17"/>
  <c r="F797" i="17"/>
  <c r="F755" i="17"/>
  <c r="F587" i="17"/>
  <c r="F551" i="17"/>
  <c r="F515" i="17"/>
  <c r="F1151" i="17"/>
  <c r="F1271" i="17"/>
  <c r="F1310" i="17"/>
  <c r="F326" i="17"/>
  <c r="F1320" i="17"/>
  <c r="F1133" i="17"/>
  <c r="F1332" i="17"/>
  <c r="F1188" i="17"/>
  <c r="F1092" i="17"/>
  <c r="F1296" i="17"/>
  <c r="F899" i="17"/>
  <c r="F1440" i="17"/>
  <c r="F1380" i="17"/>
  <c r="F1254" i="17"/>
  <c r="F1182" i="17"/>
  <c r="F1140" i="17"/>
  <c r="F1086" i="17"/>
  <c r="F1050" i="17"/>
  <c r="F1014" i="17"/>
  <c r="F894" i="17"/>
  <c r="F858" i="17"/>
  <c r="F816" i="17"/>
  <c r="F738" i="17"/>
  <c r="F606" i="17"/>
  <c r="F522" i="17"/>
  <c r="F474" i="17"/>
  <c r="F1223" i="17"/>
  <c r="F1079" i="17"/>
  <c r="F1031" i="17"/>
  <c r="F983" i="17"/>
  <c r="F875" i="17"/>
  <c r="F791" i="17"/>
  <c r="F749" i="17"/>
  <c r="F581" i="17"/>
  <c r="F467" i="17"/>
  <c r="F893" i="17"/>
  <c r="F1262" i="17"/>
  <c r="F1022" i="17"/>
  <c r="F830" i="17"/>
  <c r="F386" i="17"/>
  <c r="F1331" i="17"/>
  <c r="F845" i="17"/>
  <c r="F1302" i="17"/>
  <c r="F1176" i="17"/>
  <c r="F930" i="17"/>
  <c r="F774" i="17"/>
  <c r="F732" i="17"/>
  <c r="F690" i="17"/>
  <c r="F642" i="17"/>
  <c r="F600" i="17"/>
  <c r="F558" i="17"/>
  <c r="F516" i="17"/>
  <c r="F468" i="17"/>
  <c r="F1397" i="17"/>
  <c r="F1199" i="17"/>
  <c r="F1073" i="17"/>
  <c r="F833" i="17"/>
  <c r="F701" i="17"/>
  <c r="F665" i="17"/>
  <c r="F461" i="17"/>
  <c r="F1367" i="17"/>
  <c r="F1253" i="17"/>
  <c r="F1127" i="17"/>
  <c r="F1016" i="17"/>
  <c r="F452" i="17"/>
  <c r="F320" i="17"/>
  <c r="F104" i="17"/>
  <c r="F1153" i="17"/>
  <c r="F751" i="17"/>
  <c r="F667" i="17"/>
  <c r="F229" i="17"/>
  <c r="F306" i="17"/>
  <c r="F252" i="17"/>
  <c r="F78" i="17"/>
  <c r="F317" i="17"/>
  <c r="F245" i="17"/>
  <c r="F167" i="17"/>
  <c r="F95" i="17"/>
  <c r="F206" i="17"/>
  <c r="F68" i="17"/>
  <c r="F1103" i="17"/>
  <c r="F1374" i="17"/>
  <c r="F1284" i="17"/>
  <c r="F1248" i="17"/>
  <c r="F1080" i="17"/>
  <c r="F1044" i="17"/>
  <c r="F1008" i="17"/>
  <c r="F924" i="17"/>
  <c r="F852" i="17"/>
  <c r="F768" i="17"/>
  <c r="F684" i="17"/>
  <c r="F552" i="17"/>
  <c r="F510" i="17"/>
  <c r="F1187" i="17"/>
  <c r="F1019" i="17"/>
  <c r="F869" i="17"/>
  <c r="F827" i="17"/>
  <c r="F785" i="17"/>
  <c r="F737" i="17"/>
  <c r="F659" i="17"/>
  <c r="F617" i="17"/>
  <c r="F539" i="17"/>
  <c r="F497" i="17"/>
  <c r="F455" i="17"/>
  <c r="F1211" i="17"/>
  <c r="F1214" i="17"/>
  <c r="F734" i="17"/>
  <c r="F638" i="17"/>
  <c r="F542" i="17"/>
  <c r="F374" i="17"/>
  <c r="F92" i="17"/>
  <c r="F913" i="17"/>
  <c r="F745" i="17"/>
  <c r="F505" i="17"/>
  <c r="F205" i="17"/>
  <c r="F384" i="17"/>
  <c r="F192" i="17"/>
  <c r="F132" i="17"/>
  <c r="F72" i="17"/>
  <c r="F389" i="17"/>
  <c r="F311" i="17"/>
  <c r="F155" i="17"/>
  <c r="F89" i="17"/>
  <c r="F140" i="17"/>
  <c r="F1085" i="17"/>
  <c r="F743" i="17"/>
  <c r="F1434" i="17"/>
  <c r="F1278" i="17"/>
  <c r="F1242" i="17"/>
  <c r="F1170" i="17"/>
  <c r="F1134" i="17"/>
  <c r="F888" i="17"/>
  <c r="F462" i="17"/>
  <c r="F977" i="17"/>
  <c r="F821" i="17"/>
  <c r="F653" i="17"/>
  <c r="F575" i="17"/>
  <c r="F533" i="17"/>
  <c r="F1307" i="17"/>
  <c r="F1025" i="17"/>
  <c r="F974" i="17"/>
  <c r="F536" i="17"/>
  <c r="F428" i="17"/>
  <c r="F314" i="17"/>
  <c r="F1393" i="17"/>
  <c r="F1105" i="17"/>
  <c r="F739" i="17"/>
  <c r="F643" i="17"/>
  <c r="F571" i="17"/>
  <c r="F174" i="17"/>
  <c r="F1421" i="17"/>
  <c r="F1247" i="17"/>
  <c r="F623" i="17"/>
  <c r="F1236" i="17"/>
  <c r="F1074" i="17"/>
  <c r="F1038" i="17"/>
  <c r="F882" i="17"/>
  <c r="F840" i="17"/>
  <c r="F762" i="17"/>
  <c r="F720" i="17"/>
  <c r="F672" i="17"/>
  <c r="F624" i="17"/>
  <c r="F588" i="17"/>
  <c r="F498" i="17"/>
  <c r="F342" i="17"/>
  <c r="F1385" i="17"/>
  <c r="F1013" i="17"/>
  <c r="F941" i="17"/>
  <c r="F863" i="17"/>
  <c r="F815" i="17"/>
  <c r="F725" i="17"/>
  <c r="F689" i="17"/>
  <c r="F563" i="17"/>
  <c r="F491" i="17"/>
  <c r="F1295" i="17"/>
  <c r="F710" i="17"/>
  <c r="F614" i="17"/>
  <c r="F530" i="17"/>
  <c r="F410" i="17"/>
  <c r="F368" i="17"/>
  <c r="F302" i="17"/>
  <c r="F1345" i="17"/>
  <c r="F883" i="17"/>
  <c r="F619" i="17"/>
  <c r="F547" i="17"/>
  <c r="F121" i="17"/>
  <c r="F293" i="17"/>
  <c r="F71" i="17"/>
  <c r="F348" i="17"/>
  <c r="F260" i="17"/>
  <c r="F182" i="17"/>
  <c r="F1415" i="17"/>
  <c r="F1241" i="17"/>
  <c r="F1272" i="17"/>
  <c r="F1068" i="17"/>
  <c r="F1032" i="17"/>
  <c r="F972" i="17"/>
  <c r="F912" i="17"/>
  <c r="F876" i="17"/>
  <c r="F792" i="17"/>
  <c r="F756" i="17"/>
  <c r="F282" i="17"/>
  <c r="F1163" i="17"/>
  <c r="F1049" i="17"/>
  <c r="F935" i="17"/>
  <c r="F857" i="17"/>
  <c r="F647" i="17"/>
  <c r="F527" i="17"/>
  <c r="F485" i="17"/>
  <c r="F1265" i="17"/>
  <c r="F1283" i="17"/>
  <c r="F1169" i="17"/>
  <c r="F1118" i="17"/>
  <c r="F926" i="17"/>
  <c r="F524" i="17"/>
  <c r="F350" i="17"/>
  <c r="F1057" i="17"/>
  <c r="F733" i="17"/>
  <c r="F541" i="17"/>
  <c r="F276" i="17"/>
  <c r="F234" i="17"/>
  <c r="F162" i="17"/>
  <c r="F120" i="17"/>
  <c r="F347" i="17"/>
  <c r="F125" i="17"/>
  <c r="F305" i="17"/>
  <c r="F254" i="17"/>
  <c r="F965" i="17"/>
  <c r="F503" i="17"/>
  <c r="F1398" i="17"/>
  <c r="F1362" i="17"/>
  <c r="F1158" i="17"/>
  <c r="F1122" i="17"/>
  <c r="F966" i="17"/>
  <c r="F714" i="17"/>
  <c r="F576" i="17"/>
  <c r="F540" i="17"/>
  <c r="F492" i="17"/>
  <c r="F1007" i="17"/>
  <c r="F809" i="17"/>
  <c r="F767" i="17"/>
  <c r="F641" i="17"/>
  <c r="F599" i="17"/>
  <c r="F521" i="17"/>
  <c r="F251" i="17"/>
  <c r="F296" i="17"/>
  <c r="F1297" i="17"/>
  <c r="F865" i="17"/>
  <c r="F607" i="17"/>
  <c r="F85" i="17"/>
  <c r="F336" i="17"/>
  <c r="F156" i="17"/>
  <c r="F431" i="17"/>
  <c r="F341" i="17"/>
  <c r="F287" i="17"/>
  <c r="F65" i="17"/>
  <c r="F176" i="17"/>
  <c r="F1451" i="17"/>
  <c r="F834" i="17"/>
  <c r="F666" i="17"/>
  <c r="F486" i="17"/>
  <c r="F803" i="17"/>
  <c r="F1157" i="17"/>
  <c r="F494" i="17"/>
  <c r="F110" i="17"/>
  <c r="F859" i="17"/>
  <c r="F139" i="17"/>
  <c r="F258" i="17"/>
  <c r="F138" i="17"/>
  <c r="F395" i="17"/>
  <c r="F1373" i="17"/>
  <c r="F1266" i="17"/>
  <c r="F1020" i="17"/>
  <c r="F822" i="17"/>
  <c r="F648" i="17"/>
  <c r="F480" i="17"/>
  <c r="F629" i="17"/>
  <c r="F1139" i="17"/>
  <c r="F854" i="17"/>
  <c r="F589" i="17"/>
  <c r="F227" i="17"/>
  <c r="F83" i="17"/>
  <c r="F289" i="17"/>
  <c r="F210" i="17"/>
  <c r="F253" i="17"/>
  <c r="F545" i="17"/>
  <c r="F662" i="17"/>
  <c r="F691" i="17"/>
  <c r="F151" i="17"/>
  <c r="F1259" i="17"/>
  <c r="F996" i="17"/>
  <c r="F804" i="17"/>
  <c r="F630" i="17"/>
  <c r="F773" i="17"/>
  <c r="F605" i="17"/>
  <c r="F449" i="17"/>
  <c r="F806" i="17"/>
  <c r="F763" i="17"/>
  <c r="F126" i="17"/>
  <c r="F437" i="17"/>
  <c r="F188" i="17"/>
  <c r="F80" i="17"/>
  <c r="F271" i="17"/>
  <c r="F193" i="17"/>
  <c r="F103" i="17"/>
  <c r="F228" i="17"/>
  <c r="F221" i="17"/>
  <c r="F157" i="17"/>
  <c r="F1229" i="17"/>
  <c r="F618" i="17"/>
  <c r="F593" i="17"/>
  <c r="F191" i="17"/>
  <c r="F810" i="17"/>
  <c r="F782" i="17"/>
  <c r="F404" i="17"/>
  <c r="F426" i="17"/>
  <c r="F240" i="17"/>
  <c r="F108" i="17"/>
  <c r="F209" i="17"/>
  <c r="F74" i="17"/>
  <c r="F169" i="17"/>
  <c r="F141" i="17"/>
  <c r="F102" i="17"/>
  <c r="F93" i="17"/>
  <c r="F511" i="17"/>
  <c r="F493" i="17"/>
  <c r="F247" i="17"/>
  <c r="F1061" i="17"/>
  <c r="F1164" i="17"/>
  <c r="F936" i="17"/>
  <c r="F1427" i="17"/>
  <c r="F989" i="17"/>
  <c r="F1403" i="17"/>
  <c r="F758" i="17"/>
  <c r="F1201" i="17"/>
  <c r="F517" i="17"/>
  <c r="F197" i="17"/>
  <c r="F79" i="17"/>
  <c r="F1009" i="17"/>
  <c r="F146" i="17"/>
  <c r="F953" i="17"/>
  <c r="F1152" i="17"/>
  <c r="F918" i="17"/>
  <c r="F1391" i="17"/>
  <c r="F959" i="17"/>
  <c r="F731" i="17"/>
  <c r="F569" i="17"/>
  <c r="F1289" i="17"/>
  <c r="F84" i="17"/>
  <c r="F323" i="17"/>
  <c r="F179" i="17"/>
  <c r="F284" i="17"/>
  <c r="F379" i="17"/>
  <c r="F163" i="17"/>
  <c r="F1128" i="17"/>
  <c r="F750" i="17"/>
  <c r="F1325" i="17"/>
  <c r="F887" i="17"/>
  <c r="F719" i="17"/>
  <c r="F557" i="17"/>
  <c r="F1358" i="17"/>
  <c r="F686" i="17"/>
  <c r="F330" i="17"/>
  <c r="F152" i="17"/>
  <c r="F324" i="17"/>
  <c r="F266" i="17"/>
  <c r="F373" i="17"/>
  <c r="F1428" i="17"/>
  <c r="F726" i="17"/>
  <c r="F546" i="17"/>
  <c r="F1175" i="17"/>
  <c r="F695" i="17"/>
  <c r="F1319" i="17"/>
  <c r="F1166" i="17"/>
  <c r="F361" i="17"/>
  <c r="F60" i="17"/>
  <c r="F299" i="17"/>
  <c r="F131" i="17"/>
  <c r="F128" i="17"/>
  <c r="F212" i="17"/>
  <c r="F145" i="17"/>
  <c r="F961" i="17"/>
  <c r="F288" i="17"/>
  <c r="F337" i="17"/>
  <c r="F56" i="17"/>
  <c r="F55" i="17"/>
  <c r="F1062" i="17"/>
  <c r="F683" i="17"/>
  <c r="F1277" i="17"/>
  <c r="F590" i="17"/>
  <c r="F290" i="17"/>
  <c r="F973" i="17"/>
  <c r="F313" i="17"/>
  <c r="F150" i="17"/>
  <c r="F119" i="17"/>
  <c r="F122" i="17"/>
  <c r="F223" i="17"/>
  <c r="F601" i="17"/>
  <c r="F144" i="17"/>
  <c r="F1368" i="17"/>
  <c r="F696" i="17"/>
  <c r="F1097" i="17"/>
  <c r="F509" i="17"/>
  <c r="F1040" i="17"/>
  <c r="F566" i="17"/>
  <c r="F678" i="17"/>
  <c r="F1181" i="17"/>
  <c r="F158" i="17"/>
  <c r="F259" i="17"/>
  <c r="F107" i="17"/>
  <c r="F98" i="17"/>
  <c r="F319" i="17"/>
  <c r="F133" i="17"/>
  <c r="F707" i="17"/>
  <c r="F48" i="17"/>
  <c r="F36" i="17"/>
  <c r="F24" i="17"/>
  <c r="F46" i="17"/>
  <c r="F34" i="17"/>
  <c r="F25" i="17"/>
  <c r="F47" i="17"/>
  <c r="F35" i="17"/>
  <c r="F26" i="17"/>
  <c r="F45" i="17"/>
  <c r="F33" i="17"/>
  <c r="F31" i="17"/>
  <c r="F39" i="17"/>
  <c r="F49" i="17"/>
  <c r="F44" i="17"/>
  <c r="F32" i="17"/>
  <c r="F43" i="17"/>
  <c r="F50" i="17"/>
  <c r="F42" i="17"/>
  <c r="F30" i="17"/>
  <c r="F51" i="17"/>
  <c r="F38" i="17"/>
  <c r="F41" i="17"/>
  <c r="F29" i="17"/>
  <c r="F27" i="17"/>
  <c r="F37" i="17"/>
  <c r="F52" i="17"/>
  <c r="F40" i="17"/>
  <c r="F28" i="17"/>
  <c r="F25" i="14"/>
  <c r="F26" i="14"/>
  <c r="F22" i="14"/>
  <c r="F23" i="14"/>
  <c r="F23" i="16"/>
  <c r="F22" i="16"/>
  <c r="F23" i="17"/>
  <c r="F22" i="17"/>
  <c r="Y94" i="19"/>
  <c r="AH16" i="19"/>
  <c r="AE79" i="19"/>
  <c r="P49" i="19"/>
  <c r="AH70" i="19"/>
  <c r="Y77" i="19"/>
  <c r="AB23" i="19"/>
  <c r="Y62" i="19"/>
  <c r="AH86" i="19"/>
  <c r="M38" i="19"/>
  <c r="AB76" i="19"/>
  <c r="AE55" i="19"/>
  <c r="AH87" i="19"/>
  <c r="P60" i="19"/>
  <c r="AB96" i="19"/>
  <c r="M57" i="19"/>
  <c r="AE72" i="19"/>
  <c r="P67" i="19"/>
  <c r="V25" i="19"/>
  <c r="Y54" i="19"/>
  <c r="Y67" i="19"/>
  <c r="P84" i="19"/>
  <c r="V54" i="19"/>
  <c r="Y22" i="19"/>
  <c r="AE33" i="19"/>
  <c r="P27" i="19"/>
  <c r="V81" i="19"/>
  <c r="S64" i="19"/>
  <c r="Y96" i="19"/>
  <c r="AH66" i="19"/>
  <c r="AE98" i="19"/>
  <c r="AB51" i="19"/>
  <c r="S71" i="19"/>
  <c r="Y31" i="19"/>
  <c r="AE82" i="19"/>
  <c r="AE99" i="19"/>
  <c r="Y72" i="19"/>
  <c r="M30" i="19"/>
  <c r="S50" i="19"/>
  <c r="P46" i="19"/>
  <c r="P86" i="19"/>
  <c r="P51" i="19"/>
  <c r="AH50" i="19"/>
  <c r="AB65" i="19"/>
  <c r="AB55" i="19"/>
  <c r="AB77" i="19"/>
  <c r="AB100" i="19"/>
  <c r="V29" i="19"/>
  <c r="V57" i="19"/>
  <c r="V86" i="19"/>
  <c r="S75" i="19"/>
  <c r="S21" i="19"/>
  <c r="Y88" i="19"/>
  <c r="Y53" i="19"/>
  <c r="AE48" i="19"/>
  <c r="M12" i="19"/>
  <c r="AH71" i="19"/>
  <c r="AH90" i="19"/>
  <c r="AE64" i="19"/>
  <c r="AE25" i="19"/>
  <c r="AE83" i="19"/>
  <c r="AE102" i="19"/>
  <c r="AE61" i="19"/>
  <c r="AH28" i="19"/>
  <c r="S18" i="19"/>
  <c r="P54" i="19"/>
  <c r="P92" i="19"/>
  <c r="P57" i="19"/>
  <c r="P97" i="19"/>
  <c r="AB34" i="19"/>
  <c r="AB59" i="19"/>
  <c r="AB80" i="19"/>
  <c r="S57" i="19"/>
  <c r="V33" i="19"/>
  <c r="V61" i="19"/>
  <c r="V89" i="19"/>
  <c r="S85" i="19"/>
  <c r="S45" i="19"/>
  <c r="Y86" i="19"/>
  <c r="M26" i="19"/>
  <c r="AE40" i="19"/>
  <c r="AH55" i="19"/>
  <c r="AH74" i="19"/>
  <c r="AH91" i="19"/>
  <c r="Y59" i="19"/>
  <c r="Y23" i="19"/>
  <c r="AE86" i="19"/>
  <c r="Y95" i="19"/>
  <c r="Y60" i="19"/>
  <c r="M22" i="19"/>
  <c r="S16" i="19"/>
  <c r="P29" i="19"/>
  <c r="P94" i="19"/>
  <c r="P69" i="19"/>
  <c r="AB52" i="19"/>
  <c r="AB42" i="19"/>
  <c r="AB71" i="19"/>
  <c r="AB84" i="19"/>
  <c r="S43" i="19"/>
  <c r="V37" i="19"/>
  <c r="V65" i="19"/>
  <c r="V93" i="19"/>
  <c r="S91" i="19"/>
  <c r="S70" i="19"/>
  <c r="AH58" i="19"/>
  <c r="AE56" i="19"/>
  <c r="Y93" i="19"/>
  <c r="P37" i="19"/>
  <c r="S31" i="19"/>
  <c r="AB85" i="19"/>
  <c r="S99" i="19"/>
  <c r="AE71" i="19"/>
  <c r="M14" i="19"/>
  <c r="AE32" i="19"/>
  <c r="AH59" i="19"/>
  <c r="AH78" i="19"/>
  <c r="AH95" i="19"/>
  <c r="AE49" i="19"/>
  <c r="AE13" i="19"/>
  <c r="AE91" i="19"/>
  <c r="Y87" i="19"/>
  <c r="AH52" i="19"/>
  <c r="Y16" i="19"/>
  <c r="P48" i="19"/>
  <c r="P58" i="19"/>
  <c r="P28" i="19"/>
  <c r="S65" i="19"/>
  <c r="S17" i="19"/>
  <c r="AB72" i="19"/>
  <c r="AB22" i="19"/>
  <c r="AB88" i="19"/>
  <c r="S42" i="19"/>
  <c r="V45" i="19"/>
  <c r="V70" i="19"/>
  <c r="V101" i="19"/>
  <c r="S40" i="19"/>
  <c r="S88" i="19"/>
  <c r="Y38" i="19"/>
  <c r="AH94" i="19"/>
  <c r="AE90" i="19"/>
  <c r="AH20" i="19"/>
  <c r="P100" i="19"/>
  <c r="AB33" i="19"/>
  <c r="V97" i="19"/>
  <c r="Y70" i="19"/>
  <c r="M73" i="19"/>
  <c r="Y30" i="19"/>
  <c r="AH62" i="19"/>
  <c r="AH79" i="19"/>
  <c r="AH98" i="19"/>
  <c r="AE41" i="19"/>
  <c r="AE75" i="19"/>
  <c r="AE94" i="19"/>
  <c r="Y85" i="19"/>
  <c r="M46" i="19"/>
  <c r="Y15" i="19"/>
  <c r="P39" i="19"/>
  <c r="P76" i="19"/>
  <c r="P36" i="19"/>
  <c r="P91" i="19"/>
  <c r="S15" i="19"/>
  <c r="AB40" i="19"/>
  <c r="AB30" i="19"/>
  <c r="AB92" i="19"/>
  <c r="V12" i="19"/>
  <c r="V46" i="19"/>
  <c r="V77" i="19"/>
  <c r="V102" i="19"/>
  <c r="S30" i="19"/>
  <c r="S96" i="19"/>
  <c r="Y80" i="19"/>
  <c r="M15" i="19"/>
  <c r="AH75" i="19"/>
  <c r="AE17" i="19"/>
  <c r="M54" i="19"/>
  <c r="P40" i="19"/>
  <c r="AE69" i="19"/>
  <c r="AB64" i="19"/>
  <c r="Y102" i="19"/>
  <c r="V38" i="19"/>
  <c r="V69" i="19"/>
  <c r="S80" i="19"/>
  <c r="AE63" i="19"/>
  <c r="M69" i="19"/>
  <c r="AE24" i="19"/>
  <c r="AH63" i="19"/>
  <c r="AH82" i="19"/>
  <c r="AH102" i="19"/>
  <c r="Y39" i="19"/>
  <c r="AE78" i="19"/>
  <c r="AE95" i="19"/>
  <c r="Y79" i="19"/>
  <c r="AH44" i="19"/>
  <c r="P101" i="19"/>
  <c r="P63" i="19"/>
  <c r="P78" i="19"/>
  <c r="P19" i="19"/>
  <c r="P83" i="19"/>
  <c r="AB43" i="19"/>
  <c r="AB48" i="19"/>
  <c r="AB54" i="19"/>
  <c r="AB93" i="19"/>
  <c r="V22" i="19"/>
  <c r="V49" i="19"/>
  <c r="V78" i="19"/>
  <c r="S60" i="19"/>
  <c r="S38" i="19"/>
  <c r="J100" i="19"/>
  <c r="AH48" i="19"/>
  <c r="AE47" i="19"/>
  <c r="Y45" i="19"/>
  <c r="AH40" i="19"/>
  <c r="AE39" i="19"/>
  <c r="Y37" i="19"/>
  <c r="AH32" i="19"/>
  <c r="AE31" i="19"/>
  <c r="Y29" i="19"/>
  <c r="AH24" i="19"/>
  <c r="AE23" i="19"/>
  <c r="Y21" i="19"/>
  <c r="AH12" i="19"/>
  <c r="M86" i="19"/>
  <c r="M62" i="19"/>
  <c r="AH51" i="19"/>
  <c r="M45" i="19"/>
  <c r="Y40" i="19"/>
  <c r="M37" i="19"/>
  <c r="M102" i="19"/>
  <c r="M96" i="19"/>
  <c r="M92" i="19"/>
  <c r="M88" i="19"/>
  <c r="M82" i="19"/>
  <c r="M78" i="19"/>
  <c r="M66" i="19"/>
  <c r="M53" i="19"/>
  <c r="Y48" i="19"/>
  <c r="AH43" i="19"/>
  <c r="AH35" i="19"/>
  <c r="M100" i="19"/>
  <c r="M98" i="19"/>
  <c r="M94" i="19"/>
  <c r="M90" i="19"/>
  <c r="M84" i="19"/>
  <c r="M80" i="19"/>
  <c r="M76" i="19"/>
  <c r="M70" i="19"/>
  <c r="M58" i="19"/>
  <c r="AE50" i="19"/>
  <c r="AE42" i="19"/>
  <c r="AE73" i="19"/>
  <c r="M71" i="19"/>
  <c r="M67" i="19"/>
  <c r="M63" i="19"/>
  <c r="M59" i="19"/>
  <c r="M55" i="19"/>
  <c r="AH53" i="19"/>
  <c r="AE52" i="19"/>
  <c r="Y50" i="19"/>
  <c r="M47" i="19"/>
  <c r="AH45" i="19"/>
  <c r="AE44" i="19"/>
  <c r="Y42" i="19"/>
  <c r="AH37" i="19"/>
  <c r="AE36" i="19"/>
  <c r="Y34" i="19"/>
  <c r="M31" i="19"/>
  <c r="AH29" i="19"/>
  <c r="AE70" i="19"/>
  <c r="Y65" i="19"/>
  <c r="AH54" i="19"/>
  <c r="AE45" i="19"/>
  <c r="AB36" i="19"/>
  <c r="M33" i="19"/>
  <c r="AE29" i="19"/>
  <c r="Y27" i="19"/>
  <c r="AH22" i="19"/>
  <c r="AB20" i="19"/>
  <c r="AB12" i="19"/>
  <c r="M83" i="19"/>
  <c r="M64" i="19"/>
  <c r="M49" i="19"/>
  <c r="AE28" i="19"/>
  <c r="P24" i="19"/>
  <c r="V17" i="19"/>
  <c r="M56" i="19"/>
  <c r="P30" i="19"/>
  <c r="AE20" i="19"/>
  <c r="V14" i="19"/>
  <c r="M101" i="19"/>
  <c r="M93" i="19"/>
  <c r="M85" i="19"/>
  <c r="M77" i="19"/>
  <c r="AB70" i="19"/>
  <c r="M60" i="19"/>
  <c r="AE54" i="19"/>
  <c r="AB45" i="19"/>
  <c r="M41" i="19"/>
  <c r="Y36" i="19"/>
  <c r="Y32" i="19"/>
  <c r="AB29" i="19"/>
  <c r="M25" i="19"/>
  <c r="AE22" i="19"/>
  <c r="Y20" i="19"/>
  <c r="P18" i="19"/>
  <c r="P16" i="19"/>
  <c r="P14" i="19"/>
  <c r="AE12" i="19"/>
  <c r="M91" i="19"/>
  <c r="M75" i="19"/>
  <c r="AB58" i="19"/>
  <c r="Y44" i="19"/>
  <c r="AH31" i="19"/>
  <c r="AH21" i="19"/>
  <c r="V15" i="19"/>
  <c r="M72" i="19"/>
  <c r="P42" i="19"/>
  <c r="M23" i="19"/>
  <c r="Y12" i="19"/>
  <c r="Y69" i="19"/>
  <c r="AE58" i="19"/>
  <c r="AE53" i="19"/>
  <c r="AB44" i="19"/>
  <c r="M40" i="19"/>
  <c r="Y35" i="19"/>
  <c r="M32" i="19"/>
  <c r="M29" i="19"/>
  <c r="AE26" i="19"/>
  <c r="Y24" i="19"/>
  <c r="P22" i="19"/>
  <c r="AH19" i="19"/>
  <c r="AB17" i="19"/>
  <c r="AB15" i="19"/>
  <c r="AB13" i="19"/>
  <c r="M99" i="19"/>
  <c r="AB53" i="19"/>
  <c r="AH39" i="19"/>
  <c r="Y26" i="19"/>
  <c r="AB19" i="19"/>
  <c r="V13" i="19"/>
  <c r="AB37" i="19"/>
  <c r="AB27" i="19"/>
  <c r="V16" i="19"/>
  <c r="Y73" i="19"/>
  <c r="AE62" i="19"/>
  <c r="Y57" i="19"/>
  <c r="M48" i="19"/>
  <c r="Y43" i="19"/>
  <c r="AH38" i="19"/>
  <c r="AE34" i="19"/>
  <c r="M24" i="19"/>
  <c r="AE21" i="19"/>
  <c r="Y19" i="19"/>
  <c r="M97" i="19"/>
  <c r="M89" i="19"/>
  <c r="M81" i="19"/>
  <c r="M68" i="19"/>
  <c r="AB62" i="19"/>
  <c r="Y52" i="19"/>
  <c r="AH47" i="19"/>
  <c r="AE38" i="19"/>
  <c r="AH30" i="19"/>
  <c r="Y28" i="19"/>
  <c r="AH23" i="19"/>
  <c r="AB21" i="19"/>
  <c r="P95" i="19"/>
  <c r="P87" i="19"/>
  <c r="P79" i="19"/>
  <c r="P72" i="19"/>
  <c r="AE66" i="19"/>
  <c r="Y61" i="19"/>
  <c r="P56" i="19"/>
  <c r="Y51" i="19"/>
  <c r="AH46" i="19"/>
  <c r="AE37" i="19"/>
  <c r="P34" i="19"/>
  <c r="AE30" i="19"/>
  <c r="AH27" i="19"/>
  <c r="AB25" i="19"/>
  <c r="M21" i="19"/>
  <c r="AE18" i="19"/>
  <c r="AB16" i="19"/>
  <c r="AB14" i="19"/>
  <c r="M95" i="19"/>
  <c r="M87" i="19"/>
  <c r="M79" i="19"/>
  <c r="AB66" i="19"/>
  <c r="AE46" i="19"/>
  <c r="P33" i="19"/>
  <c r="Y18" i="19"/>
  <c r="P50" i="19"/>
  <c r="S102" i="19"/>
  <c r="S86" i="19"/>
  <c r="S62" i="19"/>
  <c r="S63" i="19"/>
  <c r="S22" i="19"/>
  <c r="S97" i="19"/>
  <c r="S81" i="19"/>
  <c r="S56" i="19"/>
  <c r="V100" i="19"/>
  <c r="V92" i="19"/>
  <c r="V84" i="19"/>
  <c r="V76" i="19"/>
  <c r="V68" i="19"/>
  <c r="V60" i="19"/>
  <c r="V52" i="19"/>
  <c r="V44" i="19"/>
  <c r="V36" i="19"/>
  <c r="V28" i="19"/>
  <c r="V20" i="19"/>
  <c r="P13" i="19"/>
  <c r="S73" i="19"/>
  <c r="AB95" i="19"/>
  <c r="AB87" i="19"/>
  <c r="AB79" i="19"/>
  <c r="AB46" i="19"/>
  <c r="AB67" i="19"/>
  <c r="AB68" i="19"/>
  <c r="AB60" i="19"/>
  <c r="AB61" i="19"/>
  <c r="S26" i="19"/>
  <c r="S61" i="19"/>
  <c r="P99" i="19"/>
  <c r="P65" i="19"/>
  <c r="P52" i="19"/>
  <c r="P98" i="19"/>
  <c r="P82" i="19"/>
  <c r="P53" i="19"/>
  <c r="P38" i="19"/>
  <c r="P31" i="19"/>
  <c r="P25" i="19"/>
  <c r="Y13" i="19"/>
  <c r="Y25" i="19"/>
  <c r="Y41" i="19"/>
  <c r="Y56" i="19"/>
  <c r="M74" i="19"/>
  <c r="Y89" i="19"/>
  <c r="AE101" i="19"/>
  <c r="AE93" i="19"/>
  <c r="AE85" i="19"/>
  <c r="AE77" i="19"/>
  <c r="AH18" i="19"/>
  <c r="AH34" i="19"/>
  <c r="M52" i="19"/>
  <c r="AE68" i="19"/>
  <c r="AH97" i="19"/>
  <c r="AH89" i="19"/>
  <c r="AH81" i="19"/>
  <c r="AH73" i="19"/>
  <c r="AH65" i="19"/>
  <c r="AH57" i="19"/>
  <c r="AH17" i="19"/>
  <c r="AH33" i="19"/>
  <c r="AH49" i="19"/>
  <c r="Y74" i="19"/>
  <c r="M34" i="19"/>
  <c r="Y66" i="19"/>
  <c r="Y82" i="19"/>
  <c r="Y98" i="19"/>
  <c r="S98" i="19"/>
  <c r="S93" i="19"/>
  <c r="V98" i="19"/>
  <c r="V82" i="19"/>
  <c r="V66" i="19"/>
  <c r="V50" i="19"/>
  <c r="V34" i="19"/>
  <c r="V18" i="19"/>
  <c r="AB101" i="19"/>
  <c r="S52" i="19"/>
  <c r="S100" i="19"/>
  <c r="S84" i="19"/>
  <c r="S58" i="19"/>
  <c r="S59" i="19"/>
  <c r="S67" i="19"/>
  <c r="S95" i="19"/>
  <c r="S79" i="19"/>
  <c r="S49" i="19"/>
  <c r="V99" i="19"/>
  <c r="V91" i="19"/>
  <c r="V83" i="19"/>
  <c r="V75" i="19"/>
  <c r="V67" i="19"/>
  <c r="V59" i="19"/>
  <c r="V51" i="19"/>
  <c r="V43" i="19"/>
  <c r="V35" i="19"/>
  <c r="V27" i="19"/>
  <c r="V19" i="19"/>
  <c r="P15" i="19"/>
  <c r="AB102" i="19"/>
  <c r="AB94" i="19"/>
  <c r="AB86" i="19"/>
  <c r="AB78" i="19"/>
  <c r="AB38" i="19"/>
  <c r="AB63" i="19"/>
  <c r="AB56" i="19"/>
  <c r="AB50" i="19"/>
  <c r="AB57" i="19"/>
  <c r="AB28" i="19"/>
  <c r="S69" i="19"/>
  <c r="S27" i="19"/>
  <c r="P61" i="19"/>
  <c r="P44" i="19"/>
  <c r="P96" i="19"/>
  <c r="P80" i="19"/>
  <c r="P45" i="19"/>
  <c r="P71" i="19"/>
  <c r="P23" i="19"/>
  <c r="P41" i="19"/>
  <c r="Y14" i="19"/>
  <c r="AE27" i="19"/>
  <c r="AE43" i="19"/>
  <c r="AE57" i="19"/>
  <c r="Y75" i="19"/>
  <c r="Y91" i="19"/>
  <c r="AE100" i="19"/>
  <c r="AE92" i="19"/>
  <c r="AE84" i="19"/>
  <c r="AE76" i="19"/>
  <c r="M20" i="19"/>
  <c r="M36" i="19"/>
  <c r="Y55" i="19"/>
  <c r="Y71" i="19"/>
  <c r="AH96" i="19"/>
  <c r="AH88" i="19"/>
  <c r="AH80" i="19"/>
  <c r="AH72" i="19"/>
  <c r="AH64" i="19"/>
  <c r="AH56" i="19"/>
  <c r="M35" i="19"/>
  <c r="M51" i="19"/>
  <c r="M13" i="19"/>
  <c r="M42" i="19"/>
  <c r="AE67" i="19"/>
  <c r="Y84" i="19"/>
  <c r="Y100" i="19"/>
  <c r="S44" i="19"/>
  <c r="S82" i="19"/>
  <c r="S53" i="19"/>
  <c r="S39" i="19"/>
  <c r="S48" i="19"/>
  <c r="S77" i="19"/>
  <c r="S41" i="19"/>
  <c r="V90" i="19"/>
  <c r="V74" i="19"/>
  <c r="V58" i="19"/>
  <c r="V42" i="19"/>
  <c r="V26" i="19"/>
  <c r="P17" i="19"/>
  <c r="S28" i="19"/>
  <c r="S94" i="19"/>
  <c r="S78" i="19"/>
  <c r="S37" i="19"/>
  <c r="S54" i="19"/>
  <c r="S32" i="19"/>
  <c r="S89" i="19"/>
  <c r="S72" i="19"/>
  <c r="S25" i="19"/>
  <c r="V96" i="19"/>
  <c r="V88" i="19"/>
  <c r="V80" i="19"/>
  <c r="V72" i="19"/>
  <c r="V64" i="19"/>
  <c r="V56" i="19"/>
  <c r="V48" i="19"/>
  <c r="V40" i="19"/>
  <c r="V32" i="19"/>
  <c r="V24" i="19"/>
  <c r="S12" i="19"/>
  <c r="P26" i="19"/>
  <c r="AB99" i="19"/>
  <c r="AB91" i="19"/>
  <c r="AB83" i="19"/>
  <c r="AB75" i="19"/>
  <c r="AB49" i="19"/>
  <c r="AB47" i="19"/>
  <c r="AB32" i="19"/>
  <c r="AB26" i="19"/>
  <c r="AB35" i="19"/>
  <c r="P68" i="19"/>
  <c r="P64" i="19"/>
  <c r="S35" i="19"/>
  <c r="P43" i="19"/>
  <c r="P20" i="19"/>
  <c r="P90" i="19"/>
  <c r="P70" i="19"/>
  <c r="P21" i="19"/>
  <c r="P59" i="19"/>
  <c r="P32" i="19"/>
  <c r="P77" i="19"/>
  <c r="Y17" i="19"/>
  <c r="Y33" i="19"/>
  <c r="Y49" i="19"/>
  <c r="Y64" i="19"/>
  <c r="Y81" i="19"/>
  <c r="Y97" i="19"/>
  <c r="AE97" i="19"/>
  <c r="AE89" i="19"/>
  <c r="AE81" i="19"/>
  <c r="AE14" i="19"/>
  <c r="AH26" i="19"/>
  <c r="AH42" i="19"/>
  <c r="AE60" i="19"/>
  <c r="AH101" i="19"/>
  <c r="AH93" i="19"/>
  <c r="AH85" i="19"/>
  <c r="AH77" i="19"/>
  <c r="AH69" i="19"/>
  <c r="AH61" i="19"/>
  <c r="AH13" i="19"/>
  <c r="AH25" i="19"/>
  <c r="AH41" i="19"/>
  <c r="M61" i="19"/>
  <c r="M16" i="19"/>
  <c r="Y58" i="19"/>
  <c r="AE74" i="19"/>
  <c r="Y90" i="19"/>
  <c r="S20" i="19"/>
  <c r="S92" i="19"/>
  <c r="S76" i="19"/>
  <c r="S29" i="19"/>
  <c r="S46" i="19"/>
  <c r="S24" i="19"/>
  <c r="S87" i="19"/>
  <c r="S68" i="19"/>
  <c r="S51" i="19"/>
  <c r="V95" i="19"/>
  <c r="V87" i="19"/>
  <c r="V79" i="19"/>
  <c r="V71" i="19"/>
  <c r="V63" i="19"/>
  <c r="V55" i="19"/>
  <c r="V47" i="19"/>
  <c r="V39" i="19"/>
  <c r="V31" i="19"/>
  <c r="V23" i="19"/>
  <c r="S23" i="19"/>
  <c r="S34" i="19"/>
  <c r="AB98" i="19"/>
  <c r="AB90" i="19"/>
  <c r="AB82" i="19"/>
  <c r="AB74" i="19"/>
  <c r="AB41" i="19"/>
  <c r="AB39" i="19"/>
  <c r="AB24" i="19"/>
  <c r="AB18" i="19"/>
  <c r="S13" i="19"/>
  <c r="P81" i="19"/>
  <c r="P75" i="19"/>
  <c r="M50" i="19"/>
  <c r="P35" i="19"/>
  <c r="P74" i="19"/>
  <c r="P88" i="19"/>
  <c r="P66" i="19"/>
  <c r="P12" i="19"/>
  <c r="P55" i="19"/>
  <c r="S14" i="19"/>
  <c r="P85" i="19"/>
  <c r="AE19" i="19"/>
  <c r="AE35" i="19"/>
  <c r="AE51" i="19"/>
  <c r="AE65" i="19"/>
  <c r="Y83" i="19"/>
  <c r="Y99" i="19"/>
  <c r="AE96" i="19"/>
  <c r="AE88" i="19"/>
  <c r="AE80" i="19"/>
  <c r="AE15" i="19"/>
  <c r="M28" i="19"/>
  <c r="M44" i="19"/>
  <c r="Y63" i="19"/>
  <c r="AH100" i="19"/>
  <c r="AH92" i="19"/>
  <c r="AH84" i="19"/>
  <c r="AH76" i="19"/>
  <c r="AH68" i="19"/>
  <c r="AH60" i="19"/>
  <c r="AH14" i="19"/>
  <c r="M27" i="19"/>
  <c r="M43" i="19"/>
  <c r="M65" i="19"/>
  <c r="M17" i="19"/>
  <c r="AE59" i="19"/>
  <c r="Y76" i="19"/>
  <c r="Y92" i="19"/>
  <c r="Y78" i="19"/>
  <c r="M18" i="19"/>
  <c r="Y46" i="19"/>
  <c r="AH15" i="19"/>
  <c r="AH67" i="19"/>
  <c r="AH83" i="19"/>
  <c r="AH99" i="19"/>
  <c r="Y47" i="19"/>
  <c r="AE16" i="19"/>
  <c r="AE87" i="19"/>
  <c r="Y101" i="19"/>
  <c r="Y68" i="19"/>
  <c r="AH36" i="19"/>
  <c r="P93" i="19"/>
  <c r="P47" i="19"/>
  <c r="P62" i="19"/>
  <c r="P102" i="19"/>
  <c r="P73" i="19"/>
  <c r="P89" i="19"/>
  <c r="AB69" i="19"/>
  <c r="AB31" i="19"/>
  <c r="AB73" i="19"/>
  <c r="AB89" i="19"/>
  <c r="S19" i="19"/>
  <c r="V30" i="19"/>
  <c r="V53" i="19"/>
  <c r="V73" i="19"/>
  <c r="V94" i="19"/>
  <c r="S83" i="19"/>
  <c r="S74" i="19"/>
  <c r="S90" i="19"/>
  <c r="S55" i="19"/>
  <c r="AB81" i="19"/>
  <c r="AB97" i="19"/>
  <c r="V21" i="19"/>
  <c r="V41" i="19"/>
  <c r="V62" i="19"/>
  <c r="V85" i="19"/>
  <c r="S33" i="19"/>
  <c r="S101" i="19"/>
  <c r="S66" i="19"/>
  <c r="S36" i="19"/>
  <c r="J22" i="19"/>
  <c r="J50" i="19"/>
  <c r="J13" i="19"/>
  <c r="J17" i="19"/>
  <c r="J21" i="19"/>
  <c r="J25" i="19"/>
  <c r="J29" i="19"/>
  <c r="J41" i="19"/>
  <c r="J45" i="19"/>
  <c r="J49" i="19"/>
  <c r="J53" i="19"/>
  <c r="J57" i="19"/>
  <c r="J61" i="19"/>
  <c r="J65" i="19"/>
  <c r="J69" i="19"/>
  <c r="J73" i="19"/>
  <c r="J77" i="19"/>
  <c r="J81" i="19"/>
  <c r="J85" i="19"/>
  <c r="J89" i="19"/>
  <c r="J93" i="19"/>
  <c r="J97" i="19"/>
  <c r="J101" i="19"/>
  <c r="J90" i="19"/>
  <c r="J26" i="19"/>
  <c r="J42" i="19"/>
  <c r="J58" i="19"/>
  <c r="J70" i="19"/>
  <c r="J82" i="19"/>
  <c r="J98" i="19"/>
  <c r="J23" i="19"/>
  <c r="J39" i="19"/>
  <c r="J55" i="19"/>
  <c r="J71" i="19"/>
  <c r="J91" i="19"/>
  <c r="J14" i="19"/>
  <c r="J18" i="19"/>
  <c r="J30" i="19"/>
  <c r="J38" i="19"/>
  <c r="J46" i="19"/>
  <c r="J54" i="19"/>
  <c r="J62" i="19"/>
  <c r="J66" i="19"/>
  <c r="J74" i="19"/>
  <c r="J78" i="19"/>
  <c r="J86" i="19"/>
  <c r="J94" i="19"/>
  <c r="J102" i="19"/>
  <c r="J15" i="19"/>
  <c r="J19" i="19"/>
  <c r="J27" i="19"/>
  <c r="J31" i="19"/>
  <c r="J35" i="19"/>
  <c r="J43" i="19"/>
  <c r="J47" i="19"/>
  <c r="J51" i="19"/>
  <c r="J59" i="19"/>
  <c r="J63" i="19"/>
  <c r="J67" i="19"/>
  <c r="J75" i="19"/>
  <c r="J79" i="19"/>
  <c r="J83" i="19"/>
  <c r="J87" i="19"/>
  <c r="J95" i="19"/>
  <c r="J99" i="19"/>
  <c r="J12" i="19"/>
  <c r="J16" i="19"/>
  <c r="J20" i="19"/>
  <c r="J24" i="19"/>
  <c r="J28" i="19"/>
  <c r="J32" i="19"/>
  <c r="J36" i="19"/>
  <c r="J40" i="19"/>
  <c r="J44" i="19"/>
  <c r="J48" i="19"/>
  <c r="J52" i="19"/>
  <c r="J56" i="19"/>
  <c r="J60" i="19"/>
  <c r="J64" i="19"/>
  <c r="J68" i="19"/>
  <c r="J72" i="19"/>
  <c r="J76" i="19"/>
  <c r="J80" i="19"/>
  <c r="J84" i="19"/>
  <c r="J88" i="19"/>
  <c r="J92" i="19"/>
  <c r="J96" i="19"/>
  <c r="C12" i="19" l="1"/>
  <c r="D12" i="19" s="1"/>
  <c r="D40" i="20"/>
  <c r="N40" i="20" l="1"/>
  <c r="O40" i="20" s="1"/>
  <c r="H40" i="20"/>
  <c r="E39" i="20"/>
  <c r="C13" i="19"/>
  <c r="D13" i="19" s="1"/>
  <c r="D41" i="20"/>
  <c r="N41" i="20" l="1"/>
  <c r="O41" i="20" s="1"/>
  <c r="H41" i="20"/>
  <c r="E40" i="20"/>
  <c r="L41" i="20"/>
  <c r="C14" i="19"/>
  <c r="D14" i="19" s="1"/>
  <c r="D42" i="20"/>
  <c r="N42" i="20" l="1"/>
  <c r="O42" i="20" s="1"/>
  <c r="H42" i="20"/>
  <c r="E41" i="20"/>
  <c r="C15" i="19"/>
  <c r="D15" i="19" s="1"/>
  <c r="E42" i="20" s="1"/>
  <c r="D43" i="20"/>
  <c r="N43" i="20" l="1"/>
  <c r="O43" i="20" s="1"/>
  <c r="H43" i="20"/>
  <c r="L43" i="20"/>
  <c r="C16" i="19"/>
  <c r="D44" i="20"/>
  <c r="N44" i="20" l="1"/>
  <c r="O44" i="20" s="1"/>
  <c r="H44" i="20"/>
  <c r="D16" i="19"/>
  <c r="E43" i="20" s="1"/>
  <c r="L44" i="20"/>
  <c r="C17" i="19"/>
  <c r="D17" i="19" s="1"/>
  <c r="E44" i="20" s="1"/>
  <c r="D45" i="20"/>
  <c r="N45" i="20" l="1"/>
  <c r="O45" i="20" s="1"/>
  <c r="H45" i="20"/>
  <c r="L45" i="20"/>
  <c r="D46" i="20"/>
  <c r="C18" i="19"/>
  <c r="D18" i="19" s="1"/>
  <c r="E45" i="20" s="1"/>
  <c r="N46" i="20" l="1"/>
  <c r="O46" i="20" s="1"/>
  <c r="H46" i="20"/>
  <c r="L46" i="20"/>
  <c r="D47" i="20"/>
  <c r="C19" i="19"/>
  <c r="D19" i="19" s="1"/>
  <c r="E46" i="20" s="1"/>
  <c r="N47" i="20" l="1"/>
  <c r="O47" i="20" s="1"/>
  <c r="H47" i="20"/>
  <c r="L47" i="20"/>
  <c r="D48" i="20"/>
  <c r="C20" i="19"/>
  <c r="D20" i="19" s="1"/>
  <c r="E47" i="20" s="1"/>
  <c r="N48" i="20" l="1"/>
  <c r="O48" i="20" s="1"/>
  <c r="H48" i="20"/>
  <c r="L48" i="20"/>
  <c r="D49" i="20"/>
  <c r="C21" i="19"/>
  <c r="D21" i="19" s="1"/>
  <c r="E48" i="20" s="1"/>
  <c r="N49" i="20" l="1"/>
  <c r="O49" i="20" s="1"/>
  <c r="H49" i="20"/>
  <c r="D50" i="20"/>
  <c r="C22" i="19"/>
  <c r="D22" i="19" s="1"/>
  <c r="N50" i="20" l="1"/>
  <c r="O50" i="20" s="1"/>
  <c r="H50" i="20"/>
  <c r="E49" i="20"/>
  <c r="L50" i="20"/>
  <c r="C23" i="19"/>
  <c r="D23" i="19" s="1"/>
  <c r="E50" i="20" s="1"/>
  <c r="D51" i="20"/>
  <c r="N51" i="20" l="1"/>
  <c r="O51" i="20" s="1"/>
  <c r="H51" i="20"/>
  <c r="L51" i="20"/>
  <c r="D52" i="20"/>
  <c r="C24" i="19"/>
  <c r="D24" i="19" s="1"/>
  <c r="N52" i="20" l="1"/>
  <c r="O52" i="20" s="1"/>
  <c r="H52" i="20"/>
  <c r="L52" i="20"/>
  <c r="E51" i="20"/>
  <c r="D53" i="20"/>
  <c r="C25" i="19"/>
  <c r="D25" i="19" s="1"/>
  <c r="N53" i="20" l="1"/>
  <c r="O53" i="20" s="1"/>
  <c r="H53" i="20"/>
  <c r="E52" i="20"/>
  <c r="L53" i="20"/>
  <c r="D54" i="20"/>
  <c r="C26" i="19"/>
  <c r="D26" i="19" s="1"/>
  <c r="E53" i="20" s="1"/>
  <c r="N54" i="20" l="1"/>
  <c r="O54" i="20" s="1"/>
  <c r="H54" i="20"/>
  <c r="L54" i="20"/>
  <c r="C27" i="19"/>
  <c r="D27" i="19" s="1"/>
  <c r="D55" i="20"/>
  <c r="N55" i="20" l="1"/>
  <c r="O55" i="20" s="1"/>
  <c r="H55" i="20"/>
  <c r="L55" i="20"/>
  <c r="E54" i="20"/>
  <c r="C28" i="19"/>
  <c r="D28" i="19" s="1"/>
  <c r="D56" i="20"/>
  <c r="N56" i="20" l="1"/>
  <c r="O56" i="20" s="1"/>
  <c r="H56" i="20"/>
  <c r="L56" i="20"/>
  <c r="E55" i="20"/>
  <c r="D57" i="20"/>
  <c r="C29" i="19"/>
  <c r="D29" i="19" s="1"/>
  <c r="N57" i="20" l="1"/>
  <c r="O57" i="20" s="1"/>
  <c r="H57" i="20"/>
  <c r="E56" i="20"/>
  <c r="L57" i="20"/>
  <c r="C30" i="19"/>
  <c r="D30" i="19" s="1"/>
  <c r="E57" i="20" s="1"/>
  <c r="D58" i="20"/>
  <c r="N58" i="20" l="1"/>
  <c r="O58" i="20" s="1"/>
  <c r="H58" i="20"/>
  <c r="L58" i="20"/>
  <c r="D59" i="20"/>
  <c r="C31" i="19"/>
  <c r="D31" i="19" s="1"/>
  <c r="E58" i="20" s="1"/>
  <c r="N59" i="20" l="1"/>
  <c r="O59" i="20" s="1"/>
  <c r="H59" i="20"/>
  <c r="L59" i="20"/>
  <c r="C32" i="19"/>
  <c r="D32" i="19" s="1"/>
  <c r="D60" i="20"/>
  <c r="N60" i="20" l="1"/>
  <c r="H60" i="20"/>
  <c r="L60" i="20"/>
  <c r="E59" i="20"/>
  <c r="C33" i="19"/>
  <c r="D33" i="19" s="1"/>
  <c r="D61" i="20"/>
  <c r="N61" i="20" l="1"/>
  <c r="H61" i="20"/>
  <c r="E60" i="20"/>
  <c r="C34" i="19"/>
  <c r="D34" i="19" s="1"/>
  <c r="E61" i="20" s="1"/>
  <c r="D62" i="20"/>
  <c r="L62" i="20" l="1"/>
  <c r="D63" i="20"/>
  <c r="N63" i="20" s="1"/>
  <c r="C35" i="19"/>
  <c r="D35" i="19" s="1"/>
  <c r="L63" i="20" l="1"/>
  <c r="E62" i="20"/>
  <c r="D64" i="20"/>
  <c r="N64" i="20" s="1"/>
  <c r="C36" i="19"/>
  <c r="D36" i="19" s="1"/>
  <c r="L64" i="20" l="1"/>
  <c r="E63" i="20"/>
  <c r="C37" i="19"/>
  <c r="D37" i="19" s="1"/>
  <c r="E64" i="20" s="1"/>
  <c r="D65" i="20"/>
  <c r="N65" i="20" s="1"/>
  <c r="D66" i="20" l="1"/>
  <c r="N66" i="20" s="1"/>
  <c r="C38" i="19"/>
  <c r="D38" i="19" s="1"/>
  <c r="L66" i="20" l="1"/>
  <c r="E65" i="20"/>
  <c r="D67" i="20"/>
  <c r="N67" i="20" s="1"/>
  <c r="C39" i="19"/>
  <c r="D39" i="19" s="1"/>
  <c r="E66" i="20" l="1"/>
  <c r="D68" i="20"/>
  <c r="N68" i="20" s="1"/>
  <c r="C40" i="19"/>
  <c r="D40" i="19" s="1"/>
  <c r="E67" i="20" l="1"/>
  <c r="D69" i="20"/>
  <c r="C41" i="19"/>
  <c r="D41" i="19" s="1"/>
  <c r="E68" i="20" s="1"/>
  <c r="D70" i="20" l="1"/>
  <c r="C42" i="19"/>
  <c r="D42" i="19" s="1"/>
  <c r="E69" i="20" s="1"/>
  <c r="L70" i="20" l="1"/>
  <c r="M70" i="20" s="1"/>
  <c r="C43" i="19"/>
  <c r="D71" i="20"/>
  <c r="L71" i="20" l="1"/>
  <c r="M71" i="20" s="1"/>
  <c r="D72" i="20"/>
  <c r="C44" i="19"/>
  <c r="L72" i="20" l="1"/>
  <c r="M72" i="20" s="1"/>
  <c r="C45" i="19"/>
  <c r="D73" i="20"/>
  <c r="L73" i="20" l="1"/>
  <c r="M73" i="20" s="1"/>
  <c r="D74" i="20"/>
  <c r="C46" i="19"/>
  <c r="L74" i="20" l="1"/>
  <c r="M74" i="20" s="1"/>
  <c r="D75" i="20"/>
  <c r="C47" i="19"/>
  <c r="L75" i="20" l="1"/>
  <c r="M75" i="20" s="1"/>
  <c r="D76" i="20"/>
  <c r="C48" i="19"/>
  <c r="L76" i="20" l="1"/>
  <c r="M76" i="20" s="1"/>
  <c r="D77" i="20"/>
  <c r="C49" i="19"/>
  <c r="L77" i="20" l="1"/>
  <c r="M77" i="20" s="1"/>
  <c r="D78" i="20"/>
  <c r="C50" i="19"/>
  <c r="L78" i="20" l="1"/>
  <c r="M78" i="20" s="1"/>
  <c r="C51" i="19"/>
  <c r="D79" i="20"/>
  <c r="L79" i="20" l="1"/>
  <c r="M79" i="20" s="1"/>
  <c r="D80" i="20"/>
  <c r="C52" i="19"/>
  <c r="L80" i="20" l="1"/>
  <c r="M80" i="20" s="1"/>
  <c r="D81" i="20"/>
  <c r="C53" i="19"/>
  <c r="L81" i="20" l="1"/>
  <c r="M81" i="20" s="1"/>
  <c r="D82" i="20"/>
  <c r="C54" i="19"/>
  <c r="L82" i="20" l="1"/>
  <c r="M82" i="20" s="1"/>
  <c r="D83" i="20"/>
  <c r="C55" i="19"/>
  <c r="L83" i="20" l="1"/>
  <c r="M83" i="20" s="1"/>
  <c r="D84" i="20"/>
  <c r="C56" i="19"/>
  <c r="L84" i="20" l="1"/>
  <c r="M84" i="20" s="1"/>
  <c r="D85" i="20"/>
  <c r="C57" i="19"/>
  <c r="L85" i="20" l="1"/>
  <c r="M85" i="20" s="1"/>
  <c r="D86" i="20"/>
  <c r="C58" i="19"/>
  <c r="L86" i="20" l="1"/>
  <c r="M86" i="20" s="1"/>
  <c r="D87" i="20"/>
  <c r="C59" i="19"/>
  <c r="L87" i="20" l="1"/>
  <c r="M87" i="20" s="1"/>
  <c r="D88" i="20"/>
  <c r="C60" i="19"/>
  <c r="L88" i="20" l="1"/>
  <c r="M88" i="20" s="1"/>
  <c r="C61" i="19"/>
  <c r="D89" i="20"/>
  <c r="L89" i="20" l="1"/>
  <c r="M89" i="20" s="1"/>
  <c r="D90" i="20"/>
  <c r="C62" i="19"/>
  <c r="L90" i="20" l="1"/>
  <c r="M90" i="20" s="1"/>
  <c r="D91" i="20"/>
  <c r="C63" i="19"/>
  <c r="L91" i="20" l="1"/>
  <c r="M91" i="20" s="1"/>
  <c r="D92" i="20"/>
  <c r="C64" i="19"/>
  <c r="L92" i="20" l="1"/>
  <c r="M92" i="20" s="1"/>
  <c r="D93" i="20"/>
  <c r="C65" i="19"/>
  <c r="L93" i="20" l="1"/>
  <c r="M93" i="20" s="1"/>
  <c r="C66" i="19"/>
  <c r="D94" i="20"/>
  <c r="L94" i="20" l="1"/>
  <c r="M94" i="20" s="1"/>
  <c r="D95" i="20"/>
  <c r="C67" i="19"/>
  <c r="L95" i="20" l="1"/>
  <c r="M95" i="20" s="1"/>
  <c r="C68" i="19"/>
  <c r="D96" i="20"/>
  <c r="L96" i="20" l="1"/>
  <c r="M96" i="20" s="1"/>
  <c r="D97" i="20"/>
  <c r="C69" i="19"/>
  <c r="L97" i="20" l="1"/>
  <c r="M97" i="20" s="1"/>
  <c r="D98" i="20"/>
  <c r="C70" i="19"/>
  <c r="L98" i="20" l="1"/>
  <c r="M98" i="20" s="1"/>
  <c r="D99" i="20"/>
  <c r="C71" i="19"/>
  <c r="L99" i="20" l="1"/>
  <c r="M99" i="20" s="1"/>
  <c r="C72" i="19"/>
  <c r="D100" i="20"/>
  <c r="N100" i="20" l="1"/>
  <c r="H100" i="20"/>
  <c r="L100" i="20"/>
  <c r="M100" i="20" s="1"/>
  <c r="F100" i="20"/>
  <c r="R100" i="20"/>
  <c r="G100" i="20"/>
  <c r="E100" i="20"/>
  <c r="U100" i="20"/>
  <c r="C73" i="19"/>
  <c r="D73" i="19" s="1"/>
  <c r="D101" i="20"/>
  <c r="N101" i="20" l="1"/>
  <c r="H101" i="20"/>
  <c r="L101" i="20"/>
  <c r="M101" i="20" s="1"/>
  <c r="R101" i="20"/>
  <c r="G101" i="20"/>
  <c r="U101" i="20"/>
  <c r="E101" i="20"/>
  <c r="F101" i="20"/>
  <c r="C74" i="19"/>
  <c r="D74" i="19" s="1"/>
  <c r="D102" i="20"/>
  <c r="N102" i="20" l="1"/>
  <c r="H102" i="20"/>
  <c r="L102" i="20"/>
  <c r="M102" i="20" s="1"/>
  <c r="F102" i="20"/>
  <c r="R102" i="20"/>
  <c r="E102" i="20"/>
  <c r="U102" i="20"/>
  <c r="G102" i="20"/>
  <c r="C75" i="19"/>
  <c r="D75" i="19" s="1"/>
  <c r="D103" i="20"/>
  <c r="N103" i="20" l="1"/>
  <c r="H103" i="20"/>
  <c r="L103" i="20"/>
  <c r="M103" i="20" s="1"/>
  <c r="U103" i="20"/>
  <c r="G103" i="20"/>
  <c r="R103" i="20"/>
  <c r="E103" i="20"/>
  <c r="F103" i="20"/>
  <c r="C76" i="19"/>
  <c r="D76" i="19" s="1"/>
  <c r="D104" i="20"/>
  <c r="N104" i="20" l="1"/>
  <c r="H104" i="20"/>
  <c r="L104" i="20"/>
  <c r="M104" i="20" s="1"/>
  <c r="F104" i="20"/>
  <c r="U104" i="20"/>
  <c r="E104" i="20"/>
  <c r="R104" i="20"/>
  <c r="G104" i="20"/>
  <c r="C77" i="19"/>
  <c r="D77" i="19" s="1"/>
  <c r="D105" i="20"/>
  <c r="N105" i="20" l="1"/>
  <c r="H105" i="20"/>
  <c r="L105" i="20"/>
  <c r="M105" i="20" s="1"/>
  <c r="U105" i="20"/>
  <c r="G105" i="20"/>
  <c r="R105" i="20"/>
  <c r="F105" i="20"/>
  <c r="E105" i="20"/>
  <c r="C78" i="19"/>
  <c r="D78" i="19" s="1"/>
  <c r="D106" i="20"/>
  <c r="N106" i="20" l="1"/>
  <c r="H106" i="20"/>
  <c r="L106" i="20"/>
  <c r="M106" i="20" s="1"/>
  <c r="F106" i="20"/>
  <c r="G106" i="20"/>
  <c r="E106" i="20"/>
  <c r="R106" i="20"/>
  <c r="U106" i="20"/>
  <c r="C79" i="19"/>
  <c r="D79" i="19" s="1"/>
  <c r="D107" i="20"/>
  <c r="H107" i="20" s="1"/>
  <c r="D17" i="22" l="1"/>
  <c r="N107" i="20"/>
  <c r="L107" i="20"/>
  <c r="M107" i="20" s="1"/>
  <c r="R107" i="20"/>
  <c r="G107" i="20"/>
  <c r="E107" i="20"/>
  <c r="U107" i="20"/>
  <c r="F107" i="20"/>
  <c r="C80" i="19"/>
  <c r="D80" i="19" s="1"/>
  <c r="D108" i="20"/>
  <c r="N108" i="20" l="1"/>
  <c r="H108" i="20"/>
  <c r="L108" i="20"/>
  <c r="M108" i="20" s="1"/>
  <c r="F108" i="20"/>
  <c r="R108" i="20"/>
  <c r="E108" i="20"/>
  <c r="G108" i="20"/>
  <c r="U108" i="20"/>
  <c r="C81" i="19"/>
  <c r="D81" i="19" s="1"/>
  <c r="D109" i="20"/>
  <c r="N109" i="20" l="1"/>
  <c r="H109" i="20"/>
  <c r="L109" i="20"/>
  <c r="M109" i="20" s="1"/>
  <c r="E109" i="20"/>
  <c r="G109" i="20"/>
  <c r="U109" i="20"/>
  <c r="F109" i="20"/>
  <c r="R109" i="20"/>
  <c r="C82" i="19"/>
  <c r="D82" i="19" s="1"/>
  <c r="D110" i="20"/>
  <c r="N110" i="20" l="1"/>
  <c r="H110" i="20"/>
  <c r="L110" i="20"/>
  <c r="M110" i="20" s="1"/>
  <c r="F110" i="20"/>
  <c r="E110" i="20"/>
  <c r="U110" i="20"/>
  <c r="G110" i="20"/>
  <c r="R110" i="20"/>
  <c r="C83" i="19"/>
  <c r="D83" i="19" s="1"/>
  <c r="D111" i="20"/>
  <c r="N111" i="20" l="1"/>
  <c r="H111" i="20"/>
  <c r="L111" i="20"/>
  <c r="M111" i="20" s="1"/>
  <c r="U111" i="20"/>
  <c r="G111" i="20"/>
  <c r="E111" i="20"/>
  <c r="R111" i="20"/>
  <c r="F111" i="20"/>
  <c r="C84" i="19"/>
  <c r="D84" i="19" s="1"/>
  <c r="D112" i="20"/>
  <c r="N112" i="20" l="1"/>
  <c r="H112" i="20"/>
  <c r="L112" i="20"/>
  <c r="M112" i="20" s="1"/>
  <c r="F112" i="20"/>
  <c r="U112" i="20"/>
  <c r="E112" i="20"/>
  <c r="R112" i="20"/>
  <c r="G112" i="20"/>
  <c r="C85" i="19"/>
  <c r="D85" i="19" s="1"/>
  <c r="D113" i="20"/>
  <c r="N113" i="20" l="1"/>
  <c r="H113" i="20"/>
  <c r="L113" i="20"/>
  <c r="M113" i="20" s="1"/>
  <c r="R113" i="20"/>
  <c r="E113" i="20"/>
  <c r="G113" i="20"/>
  <c r="U113" i="20"/>
  <c r="F113" i="20"/>
  <c r="C86" i="19"/>
  <c r="D86" i="19" s="1"/>
  <c r="D114" i="20"/>
  <c r="N114" i="20" l="1"/>
  <c r="H114" i="20"/>
  <c r="L114" i="20"/>
  <c r="M114" i="20" s="1"/>
  <c r="F114" i="20"/>
  <c r="U114" i="20"/>
  <c r="G114" i="20"/>
  <c r="E114" i="20"/>
  <c r="R114" i="20"/>
  <c r="C87" i="19"/>
  <c r="D87" i="19" s="1"/>
  <c r="D115" i="20"/>
  <c r="N115" i="20" l="1"/>
  <c r="H115" i="20"/>
  <c r="L115" i="20"/>
  <c r="M115" i="20" s="1"/>
  <c r="R115" i="20"/>
  <c r="G115" i="20"/>
  <c r="E115" i="20"/>
  <c r="F115" i="20"/>
  <c r="U115" i="20"/>
  <c r="C88" i="19"/>
  <c r="D88" i="19" s="1"/>
  <c r="D116" i="20"/>
  <c r="N116" i="20" l="1"/>
  <c r="H116" i="20"/>
  <c r="L116" i="20"/>
  <c r="M116" i="20" s="1"/>
  <c r="F116" i="20"/>
  <c r="R116" i="20"/>
  <c r="E116" i="20"/>
  <c r="G116" i="20"/>
  <c r="U116" i="20"/>
  <c r="C89" i="19"/>
  <c r="D89" i="19" s="1"/>
  <c r="D117" i="20"/>
  <c r="N117" i="20" l="1"/>
  <c r="H117" i="20"/>
  <c r="L117" i="20"/>
  <c r="M117" i="20" s="1"/>
  <c r="G117" i="20"/>
  <c r="U117" i="20"/>
  <c r="R117" i="20"/>
  <c r="F117" i="20"/>
  <c r="E117" i="20"/>
  <c r="C90" i="19"/>
  <c r="D90" i="19" s="1"/>
  <c r="D118" i="20"/>
  <c r="N118" i="20" l="1"/>
  <c r="H118" i="20"/>
  <c r="L118" i="20"/>
  <c r="M118" i="20" s="1"/>
  <c r="F118" i="20"/>
  <c r="E118" i="20"/>
  <c r="U118" i="20"/>
  <c r="R118" i="20"/>
  <c r="G118" i="20"/>
  <c r="C91" i="19"/>
  <c r="D91" i="19" s="1"/>
  <c r="D119" i="20"/>
  <c r="N119" i="20" l="1"/>
  <c r="H119" i="20"/>
  <c r="L119" i="20"/>
  <c r="M119" i="20" s="1"/>
  <c r="U119" i="20"/>
  <c r="R119" i="20"/>
  <c r="G119" i="20"/>
  <c r="E119" i="20"/>
  <c r="F119" i="20"/>
  <c r="C92" i="19"/>
  <c r="D92" i="19" s="1"/>
  <c r="D120" i="20"/>
  <c r="N120" i="20" l="1"/>
  <c r="H120" i="20"/>
  <c r="L120" i="20"/>
  <c r="M120" i="20" s="1"/>
  <c r="F120" i="20"/>
  <c r="U120" i="20"/>
  <c r="E120" i="20"/>
  <c r="G120" i="20"/>
  <c r="R120" i="20"/>
  <c r="C93" i="19"/>
  <c r="D93" i="19" s="1"/>
  <c r="D121" i="20"/>
  <c r="N121" i="20" l="1"/>
  <c r="H121" i="20"/>
  <c r="L121" i="20"/>
  <c r="M121" i="20" s="1"/>
  <c r="U121" i="20"/>
  <c r="G121" i="20"/>
  <c r="R121" i="20"/>
  <c r="E121" i="20"/>
  <c r="F121" i="20"/>
  <c r="C94" i="19"/>
  <c r="D94" i="19" s="1"/>
  <c r="D122" i="20"/>
  <c r="N122" i="20" l="1"/>
  <c r="H122" i="20"/>
  <c r="L122" i="20"/>
  <c r="M122" i="20" s="1"/>
  <c r="F122" i="20"/>
  <c r="E122" i="20"/>
  <c r="R122" i="20"/>
  <c r="U122" i="20"/>
  <c r="G122" i="20"/>
  <c r="C95" i="19"/>
  <c r="D95" i="19" s="1"/>
  <c r="D123" i="20"/>
  <c r="N123" i="20" l="1"/>
  <c r="H123" i="20"/>
  <c r="L123" i="20"/>
  <c r="M123" i="20" s="1"/>
  <c r="R123" i="20"/>
  <c r="U123" i="20"/>
  <c r="G123" i="20"/>
  <c r="E123" i="20"/>
  <c r="F123" i="20"/>
  <c r="C96" i="19"/>
  <c r="D96" i="19" s="1"/>
  <c r="D124" i="20"/>
  <c r="N124" i="20" l="1"/>
  <c r="H124" i="20"/>
  <c r="L124" i="20"/>
  <c r="M124" i="20" s="1"/>
  <c r="F124" i="20"/>
  <c r="R124" i="20"/>
  <c r="G124" i="20"/>
  <c r="E124" i="20"/>
  <c r="U124" i="20"/>
  <c r="C97" i="19"/>
  <c r="D97" i="19" s="1"/>
  <c r="D125" i="20"/>
  <c r="N125" i="20" l="1"/>
  <c r="H125" i="20"/>
  <c r="L125" i="20"/>
  <c r="M125" i="20" s="1"/>
  <c r="U125" i="20"/>
  <c r="G125" i="20"/>
  <c r="E125" i="20"/>
  <c r="R125" i="20"/>
  <c r="F125" i="20"/>
  <c r="C98" i="19"/>
  <c r="D98" i="19" s="1"/>
  <c r="D126" i="20"/>
  <c r="N126" i="20" l="1"/>
  <c r="H126" i="20"/>
  <c r="L126" i="20"/>
  <c r="M126" i="20" s="1"/>
  <c r="F126" i="20"/>
  <c r="R126" i="20"/>
  <c r="E126" i="20"/>
  <c r="U126" i="20"/>
  <c r="G126" i="20"/>
  <c r="C99" i="19"/>
  <c r="D99" i="19" s="1"/>
  <c r="D127" i="20"/>
  <c r="N127" i="20" l="1"/>
  <c r="H127" i="20"/>
  <c r="L127" i="20"/>
  <c r="M127" i="20" s="1"/>
  <c r="U127" i="20"/>
  <c r="G127" i="20"/>
  <c r="E127" i="20"/>
  <c r="F127" i="20"/>
  <c r="R127" i="20"/>
  <c r="C100" i="19"/>
  <c r="D100" i="19" s="1"/>
  <c r="D128" i="20"/>
  <c r="N128" i="20" l="1"/>
  <c r="H128" i="20"/>
  <c r="L128" i="20"/>
  <c r="M128" i="20" s="1"/>
  <c r="F128" i="20"/>
  <c r="U128" i="20"/>
  <c r="E128" i="20"/>
  <c r="R128" i="20"/>
  <c r="G128" i="20"/>
  <c r="C101" i="19"/>
  <c r="D101" i="19" s="1"/>
  <c r="D129" i="20"/>
  <c r="N129" i="20" l="1"/>
  <c r="H129" i="20"/>
  <c r="D18" i="22"/>
  <c r="L129" i="20"/>
  <c r="M129" i="20" s="1"/>
  <c r="R129" i="20"/>
  <c r="G129" i="20"/>
  <c r="E129" i="20"/>
  <c r="F129" i="20"/>
  <c r="U129" i="20"/>
  <c r="C102" i="19"/>
  <c r="D102" i="19" s="1"/>
  <c r="B33" i="20" l="1"/>
  <c r="R39" i="20"/>
  <c r="U39" i="20"/>
  <c r="L61" i="20" l="1"/>
  <c r="N69" i="20"/>
  <c r="L65" i="20"/>
  <c r="L40" i="20"/>
  <c r="L39" i="20"/>
  <c r="L49" i="20"/>
  <c r="L42" i="20"/>
  <c r="U40" i="20"/>
  <c r="R40" i="20"/>
  <c r="R41" i="20" l="1"/>
  <c r="U41" i="20"/>
  <c r="R42" i="20" l="1"/>
  <c r="U42" i="20"/>
  <c r="R43" i="20" l="1"/>
  <c r="U43" i="20"/>
  <c r="U44" i="20" l="1"/>
  <c r="R44" i="20"/>
  <c r="R45" i="20" l="1"/>
  <c r="U45" i="20"/>
  <c r="R46" i="20" l="1"/>
  <c r="U46" i="20"/>
  <c r="R47" i="20" l="1"/>
  <c r="U47" i="20"/>
  <c r="U48" i="20" l="1"/>
  <c r="R48" i="20"/>
  <c r="R49" i="20" l="1"/>
  <c r="U49" i="20"/>
  <c r="R50" i="20" l="1"/>
  <c r="U50" i="20"/>
  <c r="R51" i="20" l="1"/>
  <c r="U51" i="20"/>
  <c r="U52" i="20" l="1"/>
  <c r="R52" i="20"/>
  <c r="R53" i="20" l="1"/>
  <c r="U53" i="20"/>
  <c r="U54" i="20" l="1"/>
  <c r="R54" i="20"/>
  <c r="R55" i="20" l="1"/>
  <c r="U55" i="20"/>
  <c r="U56" i="20" l="1"/>
  <c r="R56" i="20"/>
  <c r="R57" i="20" l="1"/>
  <c r="U57" i="20"/>
  <c r="R58" i="20" l="1"/>
  <c r="U58" i="20"/>
  <c r="R59" i="20" l="1"/>
  <c r="U59" i="20"/>
  <c r="U60" i="20"/>
  <c r="U61" i="20"/>
  <c r="R60" i="20"/>
  <c r="R61" i="20"/>
  <c r="H62" i="20" l="1"/>
  <c r="R62" i="20"/>
  <c r="U62" i="20"/>
  <c r="H63" i="20" l="1"/>
  <c r="R63" i="20"/>
  <c r="U63" i="20"/>
  <c r="O61" i="20"/>
  <c r="H64" i="20" l="1"/>
  <c r="R64" i="20"/>
  <c r="U64" i="20"/>
  <c r="O60" i="20"/>
  <c r="H65" i="20" l="1"/>
  <c r="R65" i="20"/>
  <c r="H66" i="20" l="1"/>
  <c r="H67" i="20" l="1"/>
  <c r="H68" i="20" l="1"/>
  <c r="H69" i="20" l="1"/>
  <c r="C70" i="20"/>
  <c r="C69" i="20" s="1"/>
  <c r="C68" i="20" s="1"/>
  <c r="O69" i="20"/>
  <c r="F69" i="20"/>
  <c r="G69" i="20" l="1"/>
  <c r="C67" i="20"/>
  <c r="G68" i="20"/>
  <c r="O68" i="20"/>
  <c r="F68" i="20"/>
  <c r="C71" i="20"/>
  <c r="C66" i="20" l="1"/>
  <c r="M66" i="20" s="1"/>
  <c r="G67" i="20"/>
  <c r="O67" i="20"/>
  <c r="F67" i="20"/>
  <c r="C72" i="20"/>
  <c r="C65" i="20" l="1"/>
  <c r="M65" i="20" s="1"/>
  <c r="G66" i="20"/>
  <c r="F66" i="20"/>
  <c r="O66" i="20"/>
  <c r="C73" i="20"/>
  <c r="C64" i="20" l="1"/>
  <c r="M64" i="20" s="1"/>
  <c r="F65" i="20"/>
  <c r="O65" i="20"/>
  <c r="G65" i="20"/>
  <c r="C74" i="20"/>
  <c r="C63" i="20" l="1"/>
  <c r="M63" i="20" s="1"/>
  <c r="O64" i="20"/>
  <c r="F64" i="20"/>
  <c r="G64" i="20"/>
  <c r="C75" i="20"/>
  <c r="C62" i="20" l="1"/>
  <c r="M62" i="20" s="1"/>
  <c r="F63" i="20"/>
  <c r="G63" i="20"/>
  <c r="O63" i="20"/>
  <c r="C76" i="20"/>
  <c r="C61" i="20" l="1"/>
  <c r="F62" i="20"/>
  <c r="G62" i="20"/>
  <c r="C77" i="20"/>
  <c r="M61" i="20" l="1"/>
  <c r="C60" i="20"/>
  <c r="F61" i="20"/>
  <c r="G61" i="20"/>
  <c r="C78" i="20"/>
  <c r="M60" i="20" l="1"/>
  <c r="C59" i="20"/>
  <c r="G60" i="20"/>
  <c r="F60" i="20"/>
  <c r="C79" i="20"/>
  <c r="F59" i="20" l="1"/>
  <c r="G59" i="20"/>
  <c r="C58" i="20"/>
  <c r="M59" i="20"/>
  <c r="C80" i="20"/>
  <c r="F58" i="20" l="1"/>
  <c r="M58" i="20"/>
  <c r="C57" i="20"/>
  <c r="G58" i="20"/>
  <c r="C81" i="20"/>
  <c r="M57" i="20" l="1"/>
  <c r="C56" i="20"/>
  <c r="G57" i="20"/>
  <c r="F57" i="20"/>
  <c r="C82" i="20"/>
  <c r="F56" i="20" l="1"/>
  <c r="M56" i="20"/>
  <c r="C55" i="20"/>
  <c r="G56" i="20"/>
  <c r="C83" i="20"/>
  <c r="M55" i="20" l="1"/>
  <c r="G55" i="20"/>
  <c r="F55" i="20"/>
  <c r="C54" i="20"/>
  <c r="C84" i="20"/>
  <c r="F54" i="20" l="1"/>
  <c r="C53" i="20"/>
  <c r="M54" i="20"/>
  <c r="G54" i="20"/>
  <c r="C85" i="20"/>
  <c r="F53" i="20" l="1"/>
  <c r="M53" i="20"/>
  <c r="G53" i="20"/>
  <c r="C52" i="20"/>
  <c r="C86" i="20"/>
  <c r="M52" i="20" l="1"/>
  <c r="C51" i="20"/>
  <c r="G52" i="20"/>
  <c r="F52" i="20"/>
  <c r="C87" i="20"/>
  <c r="F51" i="20" l="1"/>
  <c r="G51" i="20"/>
  <c r="M51" i="20"/>
  <c r="C50" i="20"/>
  <c r="C88" i="20"/>
  <c r="F50" i="20" l="1"/>
  <c r="M50" i="20"/>
  <c r="C49" i="20"/>
  <c r="G50" i="20"/>
  <c r="C89" i="20"/>
  <c r="C48" i="20" l="1"/>
  <c r="G49" i="20"/>
  <c r="F49" i="20"/>
  <c r="M49" i="20"/>
  <c r="C90" i="20"/>
  <c r="F48" i="20" l="1"/>
  <c r="C47" i="20"/>
  <c r="G48" i="20"/>
  <c r="M48" i="20"/>
  <c r="C91" i="20"/>
  <c r="F47" i="20" l="1"/>
  <c r="C46" i="20"/>
  <c r="M47" i="20"/>
  <c r="G47" i="20"/>
  <c r="C92" i="20"/>
  <c r="M46" i="20" l="1"/>
  <c r="G46" i="20"/>
  <c r="F46" i="20"/>
  <c r="C45" i="20"/>
  <c r="C93" i="20"/>
  <c r="F45" i="20" l="1"/>
  <c r="C44" i="20"/>
  <c r="M45" i="20"/>
  <c r="G45" i="20"/>
  <c r="C94" i="20"/>
  <c r="G44" i="20" l="1"/>
  <c r="F44" i="20"/>
  <c r="M44" i="20"/>
  <c r="C43" i="20"/>
  <c r="C95" i="20"/>
  <c r="F43" i="20" l="1"/>
  <c r="C42" i="20"/>
  <c r="M43" i="20"/>
  <c r="G43" i="20"/>
  <c r="C96" i="20"/>
  <c r="M42" i="20" l="1"/>
  <c r="G42" i="20"/>
  <c r="C41" i="20"/>
  <c r="F42" i="20"/>
  <c r="C97" i="20"/>
  <c r="M41" i="20" l="1"/>
  <c r="C40" i="20"/>
  <c r="F41" i="20"/>
  <c r="G41" i="20"/>
  <c r="C98" i="20"/>
  <c r="C39" i="20" l="1"/>
  <c r="F40" i="20"/>
  <c r="M40" i="20"/>
  <c r="G40" i="20"/>
  <c r="C99" i="20"/>
  <c r="M39" i="20" l="1"/>
  <c r="G39" i="20"/>
  <c r="F39" i="20"/>
  <c r="C100" i="20"/>
  <c r="C101" i="20" l="1"/>
  <c r="O100" i="20"/>
  <c r="O101" i="20" l="1"/>
  <c r="C102" i="20"/>
  <c r="C103" i="20" l="1"/>
  <c r="O102" i="20"/>
  <c r="C104" i="20" l="1"/>
  <c r="O103" i="20"/>
  <c r="C105" i="20" l="1"/>
  <c r="O104" i="20"/>
  <c r="O105" i="20" l="1"/>
  <c r="C106" i="20"/>
  <c r="C107" i="20" l="1"/>
  <c r="G27" i="25" s="1"/>
  <c r="O106" i="20"/>
  <c r="C108" i="20" l="1"/>
  <c r="O107" i="20"/>
  <c r="C109" i="20" l="1"/>
  <c r="O108" i="20"/>
  <c r="C110" i="20" l="1"/>
  <c r="O109" i="20"/>
  <c r="C111" i="20" l="1"/>
  <c r="O110" i="20"/>
  <c r="C112" i="20" l="1"/>
  <c r="O111" i="20"/>
  <c r="O112" i="20" l="1"/>
  <c r="C113" i="20"/>
  <c r="C114" i="20" l="1"/>
  <c r="O113" i="20"/>
  <c r="O114" i="20" l="1"/>
  <c r="C115" i="20"/>
  <c r="C116" i="20" l="1"/>
  <c r="O115" i="20"/>
  <c r="C117" i="20" l="1"/>
  <c r="O116" i="20"/>
  <c r="C118" i="20" l="1"/>
  <c r="O117" i="20"/>
  <c r="C119" i="20" l="1"/>
  <c r="O118" i="20"/>
  <c r="C120" i="20" l="1"/>
  <c r="O119" i="20"/>
  <c r="C121" i="20" l="1"/>
  <c r="O120" i="20"/>
  <c r="C122" i="20" l="1"/>
  <c r="O121" i="20"/>
  <c r="O122" i="20" l="1"/>
  <c r="C123" i="20"/>
  <c r="O123" i="20" l="1"/>
  <c r="C124" i="20"/>
  <c r="C125" i="20" l="1"/>
  <c r="O124" i="20"/>
  <c r="C126" i="20" l="1"/>
  <c r="O125" i="20"/>
  <c r="C127" i="20" l="1"/>
  <c r="O126" i="20"/>
  <c r="C128" i="20" l="1"/>
  <c r="O127" i="20"/>
  <c r="O128" i="20" l="1"/>
  <c r="C129" i="20"/>
  <c r="O129" i="20" s="1"/>
  <c r="N62" i="20" l="1"/>
  <c r="O62" i="20" s="1"/>
  <c r="G49" i="19" l="1"/>
  <c r="D49" i="19" s="1"/>
  <c r="E76" i="20" s="1"/>
  <c r="G70" i="19" l="1"/>
  <c r="D70" i="19" s="1"/>
  <c r="E97" i="20" s="1"/>
  <c r="G61" i="19"/>
  <c r="D61" i="19" s="1"/>
  <c r="E88" i="20" s="1"/>
  <c r="G55" i="19"/>
  <c r="D55" i="19" s="1"/>
  <c r="E82" i="20" s="1"/>
  <c r="G68" i="19"/>
  <c r="D68" i="19" s="1"/>
  <c r="E95" i="20" s="1"/>
  <c r="G46" i="19"/>
  <c r="D46" i="19" s="1"/>
  <c r="E73" i="20" s="1"/>
  <c r="F73" i="20" s="1"/>
  <c r="G50" i="19"/>
  <c r="D50" i="19" s="1"/>
  <c r="E77" i="20" s="1"/>
  <c r="G77" i="20" s="1"/>
  <c r="G43" i="19"/>
  <c r="D43" i="19" s="1"/>
  <c r="E70" i="20" s="1"/>
  <c r="G70" i="20" s="1"/>
  <c r="G67" i="19"/>
  <c r="D67" i="19" s="1"/>
  <c r="E94" i="20" s="1"/>
  <c r="G94" i="20" s="1"/>
  <c r="G51" i="19"/>
  <c r="D51" i="19" s="1"/>
  <c r="E78" i="20" s="1"/>
  <c r="H78" i="20" s="1"/>
  <c r="G54" i="19"/>
  <c r="D54" i="19" s="1"/>
  <c r="E81" i="20" s="1"/>
  <c r="H81" i="20" s="1"/>
  <c r="G52" i="19"/>
  <c r="D52" i="19" s="1"/>
  <c r="E79" i="20" s="1"/>
  <c r="H79" i="20" s="1"/>
  <c r="G58" i="19"/>
  <c r="D58" i="19" s="1"/>
  <c r="E85" i="20" s="1"/>
  <c r="F85" i="20" s="1"/>
  <c r="G66" i="19"/>
  <c r="D66" i="19" s="1"/>
  <c r="E93" i="20" s="1"/>
  <c r="F93" i="20" s="1"/>
  <c r="G71" i="19"/>
  <c r="D71" i="19" s="1"/>
  <c r="E98" i="20" s="1"/>
  <c r="G62" i="19"/>
  <c r="D62" i="19" s="1"/>
  <c r="E89" i="20" s="1"/>
  <c r="G47" i="19"/>
  <c r="D47" i="19" s="1"/>
  <c r="E74" i="20" s="1"/>
  <c r="G74" i="20" s="1"/>
  <c r="G53" i="19"/>
  <c r="D53" i="19" s="1"/>
  <c r="E80" i="20" s="1"/>
  <c r="F80" i="20" s="1"/>
  <c r="G56" i="19"/>
  <c r="D56" i="19" s="1"/>
  <c r="E83" i="20" s="1"/>
  <c r="H83" i="20" s="1"/>
  <c r="G69" i="19"/>
  <c r="D69" i="19" s="1"/>
  <c r="E96" i="20" s="1"/>
  <c r="F96" i="20" s="1"/>
  <c r="G64" i="19"/>
  <c r="D64" i="19" s="1"/>
  <c r="E91" i="20" s="1"/>
  <c r="F91" i="20" s="1"/>
  <c r="G72" i="19"/>
  <c r="D72" i="19" s="1"/>
  <c r="E99" i="20" s="1"/>
  <c r="F99" i="20" s="1"/>
  <c r="G65" i="19"/>
  <c r="D65" i="19" s="1"/>
  <c r="E92" i="20" s="1"/>
  <c r="H92" i="20" s="1"/>
  <c r="G59" i="19"/>
  <c r="D59" i="19" s="1"/>
  <c r="E86" i="20" s="1"/>
  <c r="F86" i="20" s="1"/>
  <c r="G48" i="19"/>
  <c r="D48" i="19" s="1"/>
  <c r="E75" i="20" s="1"/>
  <c r="H75" i="20" s="1"/>
  <c r="G60" i="19"/>
  <c r="D60" i="19" s="1"/>
  <c r="E87" i="20" s="1"/>
  <c r="G45" i="19"/>
  <c r="D45" i="19" s="1"/>
  <c r="E72" i="20" s="1"/>
  <c r="G63" i="19"/>
  <c r="D63" i="19" s="1"/>
  <c r="E90" i="20" s="1"/>
  <c r="G57" i="19"/>
  <c r="D57" i="19" s="1"/>
  <c r="E84" i="20" s="1"/>
  <c r="H84" i="20" s="1"/>
  <c r="G44" i="19"/>
  <c r="D44" i="19" s="1"/>
  <c r="E71" i="20" s="1"/>
  <c r="G71" i="20" s="1"/>
  <c r="F88" i="20"/>
  <c r="H88" i="20"/>
  <c r="G88" i="20"/>
  <c r="H73" i="20"/>
  <c r="F82" i="20"/>
  <c r="G82" i="20"/>
  <c r="H82" i="20"/>
  <c r="H93" i="20"/>
  <c r="I1423" i="17"/>
  <c r="I225" i="17"/>
  <c r="I806" i="17"/>
  <c r="I805" i="17"/>
  <c r="I717" i="17"/>
  <c r="I1084" i="17"/>
  <c r="I207" i="17"/>
  <c r="I627" i="17"/>
  <c r="I81" i="17"/>
  <c r="I649" i="17"/>
  <c r="I632" i="17"/>
  <c r="I512" i="17"/>
  <c r="I839" i="17"/>
  <c r="I1312" i="17"/>
  <c r="I213" i="17"/>
  <c r="I1344" i="17"/>
  <c r="I491" i="17"/>
  <c r="I461" i="17"/>
  <c r="I299" i="17"/>
  <c r="I593" i="17"/>
  <c r="I1058" i="17"/>
  <c r="I1283" i="17"/>
  <c r="I1212" i="17"/>
  <c r="I328" i="17"/>
  <c r="I281" i="17"/>
  <c r="I71" i="17"/>
  <c r="I341" i="17"/>
  <c r="I1080" i="17"/>
  <c r="I155" i="17"/>
  <c r="I91" i="17"/>
  <c r="I1105" i="17"/>
  <c r="I67" i="17"/>
  <c r="I948" i="17"/>
  <c r="I1026" i="17"/>
  <c r="I1006" i="17"/>
  <c r="I903" i="17"/>
  <c r="I1291" i="17"/>
  <c r="I960" i="17"/>
  <c r="I1039" i="17"/>
  <c r="I1022" i="17"/>
  <c r="I922" i="17"/>
  <c r="I1305" i="17"/>
  <c r="I76" i="17"/>
  <c r="I176" i="17"/>
  <c r="I1404" i="17"/>
  <c r="I562" i="17"/>
  <c r="I539" i="17"/>
  <c r="I401" i="17"/>
  <c r="I704" i="17"/>
  <c r="I1187" i="17"/>
  <c r="I1398" i="17"/>
  <c r="I330" i="17"/>
  <c r="I919" i="17"/>
  <c r="I929" i="17"/>
  <c r="I132" i="17"/>
  <c r="I923" i="17"/>
  <c r="I1238" i="17"/>
  <c r="I1281" i="17"/>
  <c r="I599" i="17"/>
  <c r="I993" i="17"/>
  <c r="I322" i="17"/>
  <c r="I149" i="17"/>
  <c r="I728" i="17"/>
  <c r="I553" i="17"/>
  <c r="I26" i="17"/>
  <c r="I561" i="17"/>
  <c r="I415" i="17"/>
  <c r="I427" i="17"/>
  <c r="I618" i="17"/>
  <c r="I1346" i="17"/>
  <c r="I451" i="17"/>
  <c r="I921" i="17"/>
  <c r="I1421" i="17"/>
  <c r="I1327" i="17"/>
  <c r="I721" i="17"/>
  <c r="I52" i="17"/>
  <c r="I234" i="17"/>
  <c r="I455" i="17"/>
  <c r="I879" i="17"/>
  <c r="I956" i="17"/>
  <c r="I200" i="17"/>
  <c r="I926" i="17"/>
  <c r="I913" i="17"/>
  <c r="I1408" i="17"/>
  <c r="I163" i="17"/>
  <c r="I24" i="17"/>
  <c r="I382" i="17"/>
  <c r="I977" i="17"/>
  <c r="I992" i="17"/>
  <c r="I941" i="17"/>
  <c r="I1292" i="17"/>
  <c r="I582" i="17"/>
  <c r="I1057" i="17"/>
  <c r="I238" i="17"/>
  <c r="I820" i="17"/>
  <c r="I821" i="17"/>
  <c r="I736" i="17"/>
  <c r="I1103" i="17"/>
  <c r="I239" i="17"/>
  <c r="I666" i="17"/>
  <c r="I94" i="17"/>
  <c r="I663" i="17"/>
  <c r="I650" i="17"/>
  <c r="I531" i="17"/>
  <c r="I860" i="17"/>
  <c r="I1330" i="17"/>
  <c r="I255" i="17"/>
  <c r="I1356" i="17"/>
  <c r="I506" i="17"/>
  <c r="I478" i="17"/>
  <c r="I320" i="17"/>
  <c r="I614" i="17"/>
  <c r="I1224" i="17"/>
  <c r="I344" i="17"/>
  <c r="I298" i="17"/>
  <c r="I93" i="17"/>
  <c r="I367" i="17"/>
  <c r="I1092" i="17"/>
  <c r="I171" i="17"/>
  <c r="I111" i="17"/>
  <c r="I1120" i="17"/>
  <c r="I98" i="17"/>
  <c r="I1104" i="17"/>
  <c r="I187" i="17"/>
  <c r="I127" i="17"/>
  <c r="I1135" i="17"/>
  <c r="I118" i="17"/>
  <c r="I464" i="17"/>
  <c r="I626" i="17"/>
  <c r="I160" i="17"/>
  <c r="I734" i="17"/>
  <c r="I727" i="17"/>
  <c r="I625" i="17"/>
  <c r="I971" i="17"/>
  <c r="I41" i="17"/>
  <c r="I120" i="17"/>
  <c r="I123" i="17"/>
  <c r="I1088" i="17"/>
  <c r="I1111" i="17"/>
  <c r="I708" i="17"/>
  <c r="I410" i="17"/>
  <c r="I513" i="17"/>
  <c r="I387" i="17"/>
  <c r="I1158" i="17"/>
  <c r="I302" i="17"/>
  <c r="I258" i="17"/>
  <c r="I777" i="17"/>
  <c r="I1363" i="17"/>
  <c r="I1206" i="17"/>
  <c r="I629" i="17"/>
  <c r="I667" i="17"/>
  <c r="I1155" i="17"/>
  <c r="I1086" i="17"/>
  <c r="I1172" i="17"/>
  <c r="I499" i="17"/>
  <c r="I1274" i="17"/>
  <c r="I591" i="17"/>
  <c r="I503" i="17"/>
  <c r="I484" i="17"/>
  <c r="I1253" i="17"/>
  <c r="I653" i="17"/>
  <c r="I288" i="17"/>
  <c r="I1136" i="17"/>
  <c r="I1411" i="17"/>
  <c r="I1402" i="17"/>
  <c r="I786" i="17"/>
  <c r="I643" i="17"/>
  <c r="I602" i="17"/>
  <c r="I579" i="17"/>
  <c r="I759" i="17"/>
  <c r="I168" i="17"/>
  <c r="I175" i="17"/>
  <c r="I1141" i="17"/>
  <c r="I1169" i="17"/>
  <c r="I1151" i="17"/>
  <c r="I99" i="17"/>
  <c r="I942" i="17"/>
  <c r="I36" i="17"/>
  <c r="I31" i="17"/>
  <c r="I991" i="17"/>
  <c r="I1007" i="17"/>
  <c r="I962" i="17"/>
  <c r="I1306" i="17"/>
  <c r="I611" i="17"/>
  <c r="I1093" i="17"/>
  <c r="I251" i="17"/>
  <c r="I834" i="17"/>
  <c r="I836" i="17"/>
  <c r="I754" i="17"/>
  <c r="I1123" i="17"/>
  <c r="I273" i="17"/>
  <c r="I693" i="17"/>
  <c r="I107" i="17"/>
  <c r="I677" i="17"/>
  <c r="I665" i="17"/>
  <c r="I549" i="17"/>
  <c r="I884" i="17"/>
  <c r="I1368" i="17"/>
  <c r="I520" i="17"/>
  <c r="I494" i="17"/>
  <c r="I339" i="17"/>
  <c r="I638" i="17"/>
  <c r="I1236" i="17"/>
  <c r="I361" i="17"/>
  <c r="I315" i="17"/>
  <c r="I114" i="17"/>
  <c r="I390" i="17"/>
  <c r="I1248" i="17"/>
  <c r="I376" i="17"/>
  <c r="I333" i="17"/>
  <c r="I133" i="17"/>
  <c r="I412" i="17"/>
  <c r="I822" i="17"/>
  <c r="I1050" i="17"/>
  <c r="I317" i="17"/>
  <c r="I905" i="17"/>
  <c r="I914" i="17"/>
  <c r="I847" i="17"/>
  <c r="I1216" i="17"/>
  <c r="I431" i="17"/>
  <c r="I264" i="17"/>
  <c r="I280" i="17"/>
  <c r="I90" i="17"/>
  <c r="I1276" i="17"/>
  <c r="I1284" i="17"/>
  <c r="I1195" i="17"/>
  <c r="I1205" i="17"/>
  <c r="I964" i="17"/>
  <c r="I259" i="17"/>
  <c r="I377" i="17"/>
  <c r="I1094" i="17"/>
  <c r="I434" i="17"/>
  <c r="I459" i="17"/>
  <c r="I409" i="17"/>
  <c r="I1186" i="17"/>
  <c r="I1290" i="17"/>
  <c r="I566" i="17"/>
  <c r="I139" i="17"/>
  <c r="I277" i="17"/>
  <c r="I1074" i="17"/>
  <c r="I1400" i="17"/>
  <c r="I312" i="17"/>
  <c r="I332" i="17"/>
  <c r="I159" i="17"/>
  <c r="I1328" i="17"/>
  <c r="I141" i="17"/>
  <c r="I392" i="17"/>
  <c r="I1257" i="17"/>
  <c r="I180" i="17"/>
  <c r="I188" i="17"/>
  <c r="I1154" i="17"/>
  <c r="I1183" i="17"/>
  <c r="I1168" i="17"/>
  <c r="I119" i="17"/>
  <c r="I969" i="17"/>
  <c r="I48" i="17"/>
  <c r="I44" i="17"/>
  <c r="I1005" i="17"/>
  <c r="I1023" i="17"/>
  <c r="I980" i="17"/>
  <c r="I1321" i="17"/>
  <c r="I644" i="17"/>
  <c r="I1119" i="17"/>
  <c r="I265" i="17"/>
  <c r="I848" i="17"/>
  <c r="I851" i="17"/>
  <c r="I774" i="17"/>
  <c r="I1143" i="17"/>
  <c r="I121" i="17"/>
  <c r="I691" i="17"/>
  <c r="I680" i="17"/>
  <c r="I567" i="17"/>
  <c r="I907" i="17"/>
  <c r="I1380" i="17"/>
  <c r="I534" i="17"/>
  <c r="I509" i="17"/>
  <c r="I359" i="17"/>
  <c r="I657" i="17"/>
  <c r="I1392" i="17"/>
  <c r="I548" i="17"/>
  <c r="I524" i="17"/>
  <c r="I379" i="17"/>
  <c r="I683" i="17"/>
  <c r="I1162" i="17"/>
  <c r="I108" i="17"/>
  <c r="I110" i="17"/>
  <c r="I1075" i="17"/>
  <c r="I1097" i="17"/>
  <c r="I1072" i="17"/>
  <c r="I1391" i="17"/>
  <c r="I789" i="17"/>
  <c r="I408" i="17"/>
  <c r="I437" i="17"/>
  <c r="I296" i="17"/>
  <c r="I28" i="17"/>
  <c r="I136" i="17"/>
  <c r="I525" i="17"/>
  <c r="I514" i="17"/>
  <c r="I1403" i="17"/>
  <c r="I845" i="17"/>
  <c r="I452" i="17"/>
  <c r="I739" i="17"/>
  <c r="I1114" i="17"/>
  <c r="I887" i="17"/>
  <c r="I950" i="17"/>
  <c r="I232" i="17"/>
  <c r="I564" i="17"/>
  <c r="I236" i="17"/>
  <c r="I824" i="17"/>
  <c r="I858" i="17"/>
  <c r="I101" i="17"/>
  <c r="I82" i="17"/>
  <c r="I881" i="17"/>
  <c r="I1336" i="17"/>
  <c r="I63" i="17"/>
  <c r="I920" i="17"/>
  <c r="I1045" i="17"/>
  <c r="I42" i="17"/>
  <c r="I1376" i="17"/>
  <c r="I1347" i="17"/>
  <c r="I1137" i="17"/>
  <c r="I465" i="17"/>
  <c r="I808" i="17"/>
  <c r="I793" i="17"/>
  <c r="I337" i="17"/>
  <c r="I426" i="17"/>
  <c r="I456" i="17"/>
  <c r="I489" i="17"/>
  <c r="I365" i="17"/>
  <c r="I113" i="17"/>
  <c r="I433" i="17"/>
  <c r="I662" i="17"/>
  <c r="I165" i="17"/>
  <c r="I324" i="17"/>
  <c r="I345" i="17"/>
  <c r="I177" i="17"/>
  <c r="I1341" i="17"/>
  <c r="I166" i="17"/>
  <c r="I413" i="17"/>
  <c r="I1275" i="17"/>
  <c r="I192" i="17"/>
  <c r="I201" i="17"/>
  <c r="I1167" i="17"/>
  <c r="I1197" i="17"/>
  <c r="I1184" i="17"/>
  <c r="I146" i="17"/>
  <c r="I1003" i="17"/>
  <c r="I60" i="17"/>
  <c r="I57" i="17"/>
  <c r="I1019" i="17"/>
  <c r="I1038" i="17"/>
  <c r="I998" i="17"/>
  <c r="I1335" i="17"/>
  <c r="I278" i="17"/>
  <c r="I862" i="17"/>
  <c r="I867" i="17"/>
  <c r="I794" i="17"/>
  <c r="I1160" i="17"/>
  <c r="I134" i="17"/>
  <c r="I705" i="17"/>
  <c r="I695" i="17"/>
  <c r="I587" i="17"/>
  <c r="I930" i="17"/>
  <c r="I147" i="17"/>
  <c r="I719" i="17"/>
  <c r="I711" i="17"/>
  <c r="I606" i="17"/>
  <c r="I952" i="17"/>
  <c r="I1409" i="17"/>
  <c r="I252" i="17"/>
  <c r="I267" i="17"/>
  <c r="I74" i="17"/>
  <c r="I1263" i="17"/>
  <c r="I1256" i="17"/>
  <c r="I270" i="17"/>
  <c r="I1138" i="17"/>
  <c r="I552" i="17"/>
  <c r="I594" i="17"/>
  <c r="I493" i="17"/>
  <c r="I274" i="17"/>
  <c r="I764" i="17"/>
  <c r="I1278" i="17"/>
  <c r="I1175" i="17"/>
  <c r="I578" i="17"/>
  <c r="I1337" i="17"/>
  <c r="I893" i="17"/>
  <c r="I351" i="17"/>
  <c r="I710" i="17"/>
  <c r="I1307" i="17"/>
  <c r="I1375" i="17"/>
  <c r="I825" i="17"/>
  <c r="I156" i="17"/>
  <c r="I1106" i="17"/>
  <c r="I1333" i="17"/>
  <c r="I1342" i="17"/>
  <c r="I701" i="17"/>
  <c r="I247" i="17"/>
  <c r="I571" i="17"/>
  <c r="I518" i="17"/>
  <c r="I668" i="17"/>
  <c r="I1383" i="17"/>
  <c r="I687" i="17"/>
  <c r="I306" i="17"/>
  <c r="I796" i="17"/>
  <c r="I731" i="17"/>
  <c r="I183" i="17"/>
  <c r="I1036" i="17"/>
  <c r="I607" i="17"/>
  <c r="I473" i="17"/>
  <c r="I915" i="17"/>
  <c r="I1004" i="17"/>
  <c r="I600" i="17"/>
  <c r="I646" i="17"/>
  <c r="I554" i="17"/>
  <c r="I357" i="17"/>
  <c r="I703" i="17"/>
  <c r="I931" i="17"/>
  <c r="I622" i="17"/>
  <c r="I468" i="17"/>
  <c r="I502" i="17"/>
  <c r="I381" i="17"/>
  <c r="I131" i="17"/>
  <c r="I457" i="17"/>
  <c r="I685" i="17"/>
  <c r="I208" i="17"/>
  <c r="I336" i="17"/>
  <c r="I358" i="17"/>
  <c r="I194" i="17"/>
  <c r="I1354" i="17"/>
  <c r="I190" i="17"/>
  <c r="I439" i="17"/>
  <c r="I1297" i="17"/>
  <c r="I204" i="17"/>
  <c r="I214" i="17"/>
  <c r="I1180" i="17"/>
  <c r="I1210" i="17"/>
  <c r="I1199" i="17"/>
  <c r="I72" i="17"/>
  <c r="I70" i="17"/>
  <c r="I1034" i="17"/>
  <c r="I1054" i="17"/>
  <c r="I1016" i="17"/>
  <c r="I1349" i="17"/>
  <c r="I291" i="17"/>
  <c r="I877" i="17"/>
  <c r="I883" i="17"/>
  <c r="I811" i="17"/>
  <c r="I1178" i="17"/>
  <c r="I304" i="17"/>
  <c r="I891" i="17"/>
  <c r="I898" i="17"/>
  <c r="I829" i="17"/>
  <c r="I1196" i="17"/>
  <c r="I404" i="17"/>
  <c r="I396" i="17"/>
  <c r="I424" i="17"/>
  <c r="I279" i="17"/>
  <c r="I1420" i="17"/>
  <c r="I311" i="17"/>
  <c r="I550" i="17"/>
  <c r="I1389" i="17"/>
  <c r="I696" i="17"/>
  <c r="I751" i="17"/>
  <c r="I679" i="17"/>
  <c r="I511" i="17"/>
  <c r="I419" i="17"/>
  <c r="I368" i="17"/>
  <c r="I375" i="17"/>
  <c r="I1145" i="17"/>
  <c r="I510" i="17"/>
  <c r="I1130" i="17"/>
  <c r="I1191" i="17"/>
  <c r="I400" i="17"/>
  <c r="I402" i="17"/>
  <c r="I565" i="17"/>
  <c r="I1318" i="17"/>
  <c r="I732" i="17"/>
  <c r="I637" i="17"/>
  <c r="I583" i="17"/>
  <c r="I485" i="17"/>
  <c r="I1240" i="17"/>
  <c r="I497" i="17"/>
  <c r="I1289" i="17"/>
  <c r="I1112" i="17"/>
  <c r="I1218" i="17"/>
  <c r="I543" i="17"/>
  <c r="I1413" i="17"/>
  <c r="I934" i="17"/>
  <c r="I47" i="17"/>
  <c r="I1352" i="17"/>
  <c r="I779" i="17"/>
  <c r="I104" i="17"/>
  <c r="I300" i="17"/>
  <c r="I43" i="17"/>
  <c r="I53" i="17"/>
  <c r="I25" i="17"/>
  <c r="I744" i="17"/>
  <c r="I803" i="17"/>
  <c r="I741" i="17"/>
  <c r="I584" i="17"/>
  <c r="I970" i="17"/>
  <c r="I1179" i="17"/>
  <c r="I1049" i="17"/>
  <c r="I612" i="17"/>
  <c r="I659" i="17"/>
  <c r="I570" i="17"/>
  <c r="I378" i="17"/>
  <c r="I724" i="17"/>
  <c r="I953" i="17"/>
  <c r="I654" i="17"/>
  <c r="I480" i="17"/>
  <c r="I515" i="17"/>
  <c r="I399" i="17"/>
  <c r="I152" i="17"/>
  <c r="I481" i="17"/>
  <c r="I706" i="17"/>
  <c r="I250" i="17"/>
  <c r="I348" i="17"/>
  <c r="I371" i="17"/>
  <c r="I210" i="17"/>
  <c r="I1367" i="17"/>
  <c r="I218" i="17"/>
  <c r="I216" i="17"/>
  <c r="I227" i="17"/>
  <c r="I1193" i="17"/>
  <c r="I1223" i="17"/>
  <c r="I1214" i="17"/>
  <c r="I84" i="17"/>
  <c r="I83" i="17"/>
  <c r="I1048" i="17"/>
  <c r="I1069" i="17"/>
  <c r="I1035" i="17"/>
  <c r="I96" i="17"/>
  <c r="I97" i="17"/>
  <c r="I1062" i="17"/>
  <c r="I1083" i="17"/>
  <c r="I1055" i="17"/>
  <c r="I1377" i="17"/>
  <c r="I763" i="17"/>
  <c r="I540" i="17"/>
  <c r="I581" i="17"/>
  <c r="I475" i="17"/>
  <c r="I256" i="17"/>
  <c r="I592" i="17"/>
  <c r="I818" i="17"/>
  <c r="I442" i="17"/>
  <c r="I840" i="17"/>
  <c r="I908" i="17"/>
  <c r="I866" i="17"/>
  <c r="I735" i="17"/>
  <c r="I1101" i="17"/>
  <c r="I861" i="17"/>
  <c r="I916" i="17"/>
  <c r="I184" i="17"/>
  <c r="I1078" i="17"/>
  <c r="I237" i="17"/>
  <c r="I1140" i="17"/>
  <c r="I1139" i="17"/>
  <c r="I967" i="17"/>
  <c r="I1132" i="17"/>
  <c r="I1029" i="17"/>
  <c r="I1308" i="17"/>
  <c r="I1348" i="17"/>
  <c r="I1303" i="17"/>
  <c r="I1059" i="17"/>
  <c r="I355" i="17"/>
  <c r="I1384" i="17"/>
  <c r="I753" i="17"/>
  <c r="I179" i="17"/>
  <c r="I325" i="17"/>
  <c r="I1113" i="17"/>
  <c r="I138" i="17"/>
  <c r="I605" i="17"/>
  <c r="I573" i="17"/>
  <c r="I517" i="17"/>
  <c r="I1287" i="17"/>
  <c r="I709" i="17"/>
  <c r="I876" i="17"/>
  <c r="I880" i="17"/>
  <c r="I800" i="17"/>
  <c r="I628" i="17"/>
  <c r="I888" i="17"/>
  <c r="I961" i="17"/>
  <c r="I928" i="17"/>
  <c r="I810" i="17"/>
  <c r="I1215" i="17"/>
  <c r="I1364" i="17"/>
  <c r="I1373" i="17"/>
  <c r="I756" i="17"/>
  <c r="I817" i="17"/>
  <c r="I757" i="17"/>
  <c r="I604" i="17"/>
  <c r="I994" i="17"/>
  <c r="I1201" i="17"/>
  <c r="I1079" i="17"/>
  <c r="I624" i="17"/>
  <c r="I673" i="17"/>
  <c r="I585" i="17"/>
  <c r="I397" i="17"/>
  <c r="I747" i="17"/>
  <c r="I973" i="17"/>
  <c r="I690" i="17"/>
  <c r="I492" i="17"/>
  <c r="I529" i="17"/>
  <c r="I414" i="17"/>
  <c r="I172" i="17"/>
  <c r="I500" i="17"/>
  <c r="I360" i="17"/>
  <c r="I385" i="17"/>
  <c r="I229" i="17"/>
  <c r="I1381" i="17"/>
  <c r="I242" i="17"/>
  <c r="I228" i="17"/>
  <c r="I241" i="17"/>
  <c r="I39" i="17"/>
  <c r="I1237" i="17"/>
  <c r="I1228" i="17"/>
  <c r="I240" i="17"/>
  <c r="I254" i="17"/>
  <c r="I56" i="17"/>
  <c r="I1250" i="17"/>
  <c r="I1242" i="17"/>
  <c r="I244" i="17"/>
  <c r="I1115" i="17"/>
  <c r="I684" i="17"/>
  <c r="I738" i="17"/>
  <c r="I664" i="17"/>
  <c r="I490" i="17"/>
  <c r="I859" i="17"/>
  <c r="I1085" i="17"/>
  <c r="I872" i="17"/>
  <c r="I984" i="17"/>
  <c r="I30" i="17"/>
  <c r="I1053" i="17"/>
  <c r="I957" i="17"/>
  <c r="I694" i="17"/>
  <c r="I1265" i="17"/>
  <c r="I1355" i="17"/>
  <c r="I781" i="17"/>
  <c r="I469" i="17"/>
  <c r="I1110" i="17"/>
  <c r="I750" i="17"/>
  <c r="I547" i="17"/>
  <c r="I105" i="17"/>
  <c r="I224" i="17"/>
  <c r="I38" i="17"/>
  <c r="I162" i="17"/>
  <c r="I749" i="17"/>
  <c r="I589" i="17"/>
  <c r="I78" i="17"/>
  <c r="I937" i="17"/>
  <c r="I508" i="17"/>
  <c r="I438" i="17"/>
  <c r="I854" i="17"/>
  <c r="I1032" i="17"/>
  <c r="I92" i="17"/>
  <c r="I23" i="17"/>
  <c r="I1033" i="17"/>
  <c r="I1390" i="17"/>
  <c r="I271" i="17"/>
  <c r="I407" i="17"/>
  <c r="I900" i="17"/>
  <c r="I974" i="17"/>
  <c r="I943" i="17"/>
  <c r="I827" i="17"/>
  <c r="I1231" i="17"/>
  <c r="I1378" i="17"/>
  <c r="I1397" i="17"/>
  <c r="I768" i="17"/>
  <c r="I830" i="17"/>
  <c r="I772" i="17"/>
  <c r="I623" i="17"/>
  <c r="I1017" i="17"/>
  <c r="I1217" i="17"/>
  <c r="I1117" i="17"/>
  <c r="I636" i="17"/>
  <c r="I686" i="17"/>
  <c r="I601" i="17"/>
  <c r="I417" i="17"/>
  <c r="I769" i="17"/>
  <c r="I504" i="17"/>
  <c r="I542" i="17"/>
  <c r="I429" i="17"/>
  <c r="I193" i="17"/>
  <c r="I522" i="17"/>
  <c r="I372" i="17"/>
  <c r="I398" i="17"/>
  <c r="I245" i="17"/>
  <c r="I1394" i="17"/>
  <c r="I268" i="17"/>
  <c r="I384" i="17"/>
  <c r="I411" i="17"/>
  <c r="I261" i="17"/>
  <c r="I1407" i="17"/>
  <c r="I289" i="17"/>
  <c r="I526" i="17"/>
  <c r="I1372" i="17"/>
  <c r="I828" i="17"/>
  <c r="I895" i="17"/>
  <c r="I850" i="17"/>
  <c r="I716" i="17"/>
  <c r="I1122" i="17"/>
  <c r="I1293" i="17"/>
  <c r="I1258" i="17"/>
  <c r="I1128" i="17"/>
  <c r="I219" i="17"/>
  <c r="I161" i="17"/>
  <c r="I1166" i="17"/>
  <c r="I383" i="17"/>
  <c r="I370" i="17"/>
  <c r="I527" i="17"/>
  <c r="I1288" i="17"/>
  <c r="I1358" i="17"/>
  <c r="I1192" i="17"/>
  <c r="I807" i="17"/>
  <c r="I217" i="17"/>
  <c r="I733" i="17"/>
  <c r="I812" i="17"/>
  <c r="I651" i="17"/>
  <c r="I790" i="17"/>
  <c r="I1406" i="17"/>
  <c r="I1304" i="17"/>
  <c r="I675" i="17"/>
  <c r="I1395" i="17"/>
  <c r="I276" i="17"/>
  <c r="I1121" i="17"/>
  <c r="I1353" i="17"/>
  <c r="I1371" i="17"/>
  <c r="I745" i="17"/>
  <c r="I1366" i="17"/>
  <c r="I897" i="17"/>
  <c r="I1350" i="17"/>
  <c r="I115" i="17"/>
  <c r="I966" i="17"/>
  <c r="I1209" i="17"/>
  <c r="I319" i="17"/>
  <c r="I995" i="17"/>
  <c r="I766" i="17"/>
  <c r="I231" i="17"/>
  <c r="I1176" i="17"/>
  <c r="I282" i="17"/>
  <c r="I230" i="17"/>
  <c r="I1227" i="17"/>
  <c r="I269" i="17"/>
  <c r="I640" i="17"/>
  <c r="I837" i="17"/>
  <c r="I1044" i="17"/>
  <c r="I109" i="17"/>
  <c r="I40" i="17"/>
  <c r="I1051" i="17"/>
  <c r="I1405" i="17"/>
  <c r="I303" i="17"/>
  <c r="I443" i="17"/>
  <c r="I912" i="17"/>
  <c r="I987" i="17"/>
  <c r="I958" i="17"/>
  <c r="I846" i="17"/>
  <c r="I1246" i="17"/>
  <c r="I1393" i="17"/>
  <c r="I1417" i="17"/>
  <c r="I780" i="17"/>
  <c r="I843" i="17"/>
  <c r="I787" i="17"/>
  <c r="I641" i="17"/>
  <c r="I1041" i="17"/>
  <c r="I648" i="17"/>
  <c r="I699" i="17"/>
  <c r="I616" i="17"/>
  <c r="I436" i="17"/>
  <c r="I795" i="17"/>
  <c r="I516" i="17"/>
  <c r="I555" i="17"/>
  <c r="I445" i="17"/>
  <c r="I215" i="17"/>
  <c r="I545" i="17"/>
  <c r="I528" i="17"/>
  <c r="I568" i="17"/>
  <c r="I460" i="17"/>
  <c r="I235" i="17"/>
  <c r="I569" i="17"/>
  <c r="I797" i="17"/>
  <c r="I406" i="17"/>
  <c r="I972" i="17"/>
  <c r="I1052" i="17"/>
  <c r="I1037" i="17"/>
  <c r="I940" i="17"/>
  <c r="I1319" i="17"/>
  <c r="I103" i="17"/>
  <c r="I209" i="17"/>
  <c r="I1272" i="17"/>
  <c r="I405" i="17"/>
  <c r="I366" i="17"/>
  <c r="I174" i="17"/>
  <c r="I1125" i="17"/>
  <c r="I938" i="17"/>
  <c r="I1095" i="17"/>
  <c r="I403" i="17"/>
  <c r="I925" i="17"/>
  <c r="I1324" i="17"/>
  <c r="I144" i="17"/>
  <c r="I1089" i="17"/>
  <c r="I1314" i="17"/>
  <c r="I1313" i="17"/>
  <c r="I1202" i="17"/>
  <c r="I448" i="17"/>
  <c r="I483" i="17"/>
  <c r="I447" i="17"/>
  <c r="I1221" i="17"/>
  <c r="I608" i="17"/>
  <c r="I852" i="17"/>
  <c r="I656" i="17"/>
  <c r="I723" i="17"/>
  <c r="I533" i="17"/>
  <c r="I1269" i="17"/>
  <c r="I740" i="17"/>
  <c r="I586" i="17"/>
  <c r="I551" i="17"/>
  <c r="I714" i="17"/>
  <c r="I1412" i="17"/>
  <c r="I889" i="17"/>
  <c r="I947" i="17"/>
  <c r="I73" i="17"/>
  <c r="I1374" i="17"/>
  <c r="I823" i="17"/>
  <c r="I1320" i="17"/>
  <c r="I462" i="17"/>
  <c r="I430" i="17"/>
  <c r="I257" i="17"/>
  <c r="I546" i="17"/>
  <c r="I1001" i="17"/>
  <c r="I1235" i="17"/>
  <c r="I1188" i="17"/>
  <c r="I297" i="17"/>
  <c r="I246" i="17"/>
  <c r="I32" i="17"/>
  <c r="I290" i="17"/>
  <c r="I669" i="17"/>
  <c r="I873" i="17"/>
  <c r="I1056" i="17"/>
  <c r="I125" i="17"/>
  <c r="I58" i="17"/>
  <c r="I1071" i="17"/>
  <c r="I1419" i="17"/>
  <c r="I334" i="17"/>
  <c r="I479" i="17"/>
  <c r="I924" i="17"/>
  <c r="I1000" i="17"/>
  <c r="I975" i="17"/>
  <c r="I865" i="17"/>
  <c r="I1262" i="17"/>
  <c r="I792" i="17"/>
  <c r="I856" i="17"/>
  <c r="I802" i="17"/>
  <c r="I68" i="17"/>
  <c r="I1028" i="17"/>
  <c r="I1087" i="17"/>
  <c r="I869" i="17"/>
  <c r="I835" i="17"/>
  <c r="I391" i="17"/>
  <c r="I173" i="17"/>
  <c r="I761" i="17"/>
  <c r="I1282" i="17"/>
  <c r="I871" i="17"/>
  <c r="I901" i="17"/>
  <c r="I126" i="17"/>
  <c r="I393" i="17"/>
  <c r="I167" i="17"/>
  <c r="I35" i="17"/>
  <c r="I1310" i="17"/>
  <c r="I979" i="17"/>
  <c r="I374" i="17"/>
  <c r="I471" i="17"/>
  <c r="I1229" i="17"/>
  <c r="I978" i="17"/>
  <c r="I326" i="17"/>
  <c r="I463" i="17"/>
  <c r="I1042" i="17"/>
  <c r="I946" i="17"/>
  <c r="I346" i="17"/>
  <c r="I1163" i="17"/>
  <c r="I894" i="17"/>
  <c r="I1014" i="17"/>
  <c r="I77" i="17"/>
  <c r="I221" i="17"/>
  <c r="I100" i="17"/>
  <c r="I965" i="17"/>
  <c r="I310" i="17"/>
  <c r="I1233" i="17"/>
  <c r="I782" i="17"/>
  <c r="I352" i="17"/>
  <c r="I422" i="17"/>
  <c r="I863" i="17"/>
  <c r="I394" i="17"/>
  <c r="I874" i="17"/>
  <c r="I501" i="17"/>
  <c r="I1379" i="17"/>
  <c r="I715" i="17"/>
  <c r="I1387" i="17"/>
  <c r="I1010" i="17"/>
  <c r="I196" i="17"/>
  <c r="I785" i="17"/>
  <c r="I932" i="17"/>
  <c r="I634" i="17"/>
  <c r="I1259" i="17"/>
  <c r="I45" i="17"/>
  <c r="I631" i="17"/>
  <c r="I472" i="17"/>
  <c r="I143" i="17"/>
  <c r="I577" i="17"/>
  <c r="I981" i="17"/>
  <c r="I428" i="17"/>
  <c r="I1170" i="17"/>
  <c r="I1099" i="17"/>
  <c r="I1302" i="17"/>
  <c r="I598" i="17"/>
  <c r="I595" i="17"/>
  <c r="I645" i="17"/>
  <c r="I944" i="17"/>
  <c r="I661" i="17"/>
  <c r="I1030" i="17"/>
  <c r="I1047" i="17"/>
  <c r="I308" i="17"/>
  <c r="I85" i="17"/>
  <c r="I287" i="17"/>
  <c r="I62" i="17"/>
  <c r="I197" i="17"/>
  <c r="I59" i="17"/>
  <c r="I918" i="17"/>
  <c r="I260" i="17"/>
  <c r="I1025" i="17"/>
  <c r="I1285" i="17"/>
  <c r="I791" i="17"/>
  <c r="I729" i="17"/>
  <c r="I767" i="17"/>
  <c r="I1410" i="17"/>
  <c r="I1365" i="17"/>
  <c r="I363" i="17"/>
  <c r="I1241" i="17"/>
  <c r="I707" i="17"/>
  <c r="I670" i="17"/>
  <c r="I676" i="17"/>
  <c r="I1040" i="17"/>
  <c r="I356" i="17"/>
  <c r="I910" i="17"/>
  <c r="I1255" i="17"/>
  <c r="I353" i="17"/>
  <c r="I1148" i="17"/>
  <c r="I989" i="17"/>
  <c r="I849" i="17"/>
  <c r="I617" i="17"/>
  <c r="I1200" i="17"/>
  <c r="I936" i="17"/>
  <c r="I819" i="17"/>
  <c r="I698" i="17"/>
  <c r="I350" i="17"/>
  <c r="I748" i="17"/>
  <c r="I1415" i="17"/>
  <c r="I1009" i="17"/>
  <c r="I855" i="17"/>
  <c r="I124" i="17"/>
  <c r="I771" i="17"/>
  <c r="I1157" i="17"/>
  <c r="I1043" i="17"/>
  <c r="I1194" i="17"/>
  <c r="I420" i="17"/>
  <c r="I66" i="17"/>
  <c r="I87" i="17"/>
  <c r="I65" i="17"/>
  <c r="I892" i="17"/>
  <c r="I158" i="17"/>
  <c r="I135" i="17"/>
  <c r="I776" i="17"/>
  <c r="I639" i="17"/>
  <c r="I737" i="17"/>
  <c r="I1382" i="17"/>
  <c r="I853" i="17"/>
  <c r="I343" i="17"/>
  <c r="I955" i="17"/>
  <c r="I349" i="17"/>
  <c r="I1144" i="17"/>
  <c r="I1261" i="17"/>
  <c r="I580" i="17"/>
  <c r="I610" i="17"/>
  <c r="I1309" i="17"/>
  <c r="I1323" i="17"/>
  <c r="I588" i="17"/>
  <c r="I342" i="17"/>
  <c r="I453" i="17"/>
  <c r="I841" i="17"/>
  <c r="I959" i="17"/>
  <c r="I373" i="17"/>
  <c r="I635" i="17"/>
  <c r="I1267" i="17"/>
  <c r="I116" i="17"/>
  <c r="I949" i="17"/>
  <c r="I1322" i="17"/>
  <c r="I495" i="17"/>
  <c r="I313" i="17"/>
  <c r="I1013" i="17"/>
  <c r="I454" i="17"/>
  <c r="I838" i="17"/>
  <c r="I1150" i="17"/>
  <c r="I556" i="17"/>
  <c r="I968" i="17"/>
  <c r="I309" i="17"/>
  <c r="I29" i="17"/>
  <c r="I347" i="17"/>
  <c r="I682" i="17"/>
  <c r="I1299" i="17"/>
  <c r="I1208" i="17"/>
  <c r="I844" i="17"/>
  <c r="I996" i="17"/>
  <c r="I906" i="17"/>
  <c r="I902" i="17"/>
  <c r="I674" i="17"/>
  <c r="I1360" i="17"/>
  <c r="I755" i="17"/>
  <c r="I380" i="17"/>
  <c r="I331" i="17"/>
  <c r="I1124" i="17"/>
  <c r="I1239" i="17"/>
  <c r="I536" i="17"/>
  <c r="I1338" i="17"/>
  <c r="I295" i="17"/>
  <c r="I621" i="17"/>
  <c r="I1096" i="17"/>
  <c r="I137" i="17"/>
  <c r="I323" i="17"/>
  <c r="I1146" i="17"/>
  <c r="I34" i="17"/>
  <c r="I283" i="17"/>
  <c r="I233" i="17"/>
  <c r="I538" i="17"/>
  <c r="I842" i="17"/>
  <c r="I826" i="17"/>
  <c r="I1164" i="17"/>
  <c r="I482" i="17"/>
  <c r="I1046" i="17"/>
  <c r="I467" i="17"/>
  <c r="I775" i="17"/>
  <c r="I486" i="17"/>
  <c r="I890" i="17"/>
  <c r="I1230" i="17"/>
  <c r="I102" i="17"/>
  <c r="I815" i="17"/>
  <c r="I262" i="17"/>
  <c r="I990" i="17"/>
  <c r="I678" i="17"/>
  <c r="I1102" i="17"/>
  <c r="I153" i="17"/>
  <c r="I742" i="17"/>
  <c r="I1070" i="17"/>
  <c r="I1361" i="17"/>
  <c r="I293" i="17"/>
  <c r="I151" i="17"/>
  <c r="I1021" i="17"/>
  <c r="I1243" i="17"/>
  <c r="I54" i="17"/>
  <c r="I1331" i="17"/>
  <c r="I186" i="17"/>
  <c r="I191" i="17"/>
  <c r="I88" i="17"/>
  <c r="I1220" i="17"/>
  <c r="I560" i="17"/>
  <c r="I896" i="17"/>
  <c r="I1401" i="17"/>
  <c r="I1082" i="17"/>
  <c r="I37" i="17"/>
  <c r="I272" i="17"/>
  <c r="I1108" i="17"/>
  <c r="I395" i="17"/>
  <c r="I868" i="17"/>
  <c r="I226" i="17"/>
  <c r="I788" i="17"/>
  <c r="I760" i="17"/>
  <c r="I899" i="17"/>
  <c r="I198" i="17"/>
  <c r="I1295" i="17"/>
  <c r="I80" i="17"/>
  <c r="I1027" i="17"/>
  <c r="I389" i="17"/>
  <c r="I1211" i="17"/>
  <c r="I917" i="17"/>
  <c r="I211" i="17"/>
  <c r="I875" i="17"/>
  <c r="I1343" i="17"/>
  <c r="I1109" i="17"/>
  <c r="I1065" i="17"/>
  <c r="I248" i="17"/>
  <c r="I688" i="17"/>
  <c r="I816" i="17"/>
  <c r="I1294" i="17"/>
  <c r="I51" i="17"/>
  <c r="I658" i="17"/>
  <c r="I814" i="17"/>
  <c r="I1064" i="17"/>
  <c r="I145" i="17"/>
  <c r="I418" i="17"/>
  <c r="I1131" i="17"/>
  <c r="I1127" i="17"/>
  <c r="I106" i="17"/>
  <c r="I421" i="17"/>
  <c r="I1134" i="17"/>
  <c r="I222" i="17"/>
  <c r="I558" i="17"/>
  <c r="I507" i="17"/>
  <c r="I450" i="17"/>
  <c r="I1018" i="17"/>
  <c r="I801" i="17"/>
  <c r="I284" i="17"/>
  <c r="I1129" i="17"/>
  <c r="I933" i="17"/>
  <c r="I1173" i="17"/>
  <c r="I773" i="17"/>
  <c r="I730" i="17"/>
  <c r="I857" i="17"/>
  <c r="I150" i="17"/>
  <c r="I1385" i="17"/>
  <c r="I1142" i="17"/>
  <c r="I440" i="17"/>
  <c r="I89" i="17"/>
  <c r="I1273" i="17"/>
  <c r="I1369" i="17"/>
  <c r="I784" i="17"/>
  <c r="I1414" i="17"/>
  <c r="I1359" i="17"/>
  <c r="I1316" i="17"/>
  <c r="I1249" i="17"/>
  <c r="I1396" i="17"/>
  <c r="I148" i="17"/>
  <c r="I1177" i="17"/>
  <c r="I1002" i="17"/>
  <c r="I1222" i="17"/>
  <c r="I249" i="17"/>
  <c r="I202" i="17"/>
  <c r="I1126" i="17"/>
  <c r="I904" i="17"/>
  <c r="I477" i="17"/>
  <c r="I832" i="17"/>
  <c r="I444" i="17"/>
  <c r="I986" i="17"/>
  <c r="I335" i="17"/>
  <c r="I498" i="17"/>
  <c r="I181" i="17"/>
  <c r="I316" i="17"/>
  <c r="I885" i="17"/>
  <c r="I1081" i="17"/>
  <c r="I1279" i="17"/>
  <c r="I435" i="17"/>
  <c r="I642" i="17"/>
  <c r="I449" i="17"/>
  <c r="I726" i="17"/>
  <c r="I1362" i="17"/>
  <c r="I988" i="17"/>
  <c r="I307" i="17"/>
  <c r="I423" i="17"/>
  <c r="I1181" i="17"/>
  <c r="I1077" i="17"/>
  <c r="I46" i="17"/>
  <c r="I169" i="17"/>
  <c r="I1418" i="17"/>
  <c r="I870" i="17"/>
  <c r="I206" i="17"/>
  <c r="I1182" i="17"/>
  <c r="I813" i="17"/>
  <c r="I69" i="17"/>
  <c r="I1254" i="17"/>
  <c r="I1340" i="17"/>
  <c r="I743" i="17"/>
  <c r="I1073" i="17"/>
  <c r="I1232" i="17"/>
  <c r="I630" i="17"/>
  <c r="I1015" i="17"/>
  <c r="I496" i="17"/>
  <c r="I574" i="17"/>
  <c r="I1298" i="17"/>
  <c r="I954" i="17"/>
  <c r="I746" i="17"/>
  <c r="I559" i="17"/>
  <c r="I474" i="17"/>
  <c r="I1152" i="17"/>
  <c r="I327" i="17"/>
  <c r="I1174" i="17"/>
  <c r="I1225" i="17"/>
  <c r="I1031" i="17"/>
  <c r="I294" i="17"/>
  <c r="I963" i="17"/>
  <c r="I713" i="17"/>
  <c r="I1100" i="17"/>
  <c r="I1277" i="17"/>
  <c r="I1107" i="17"/>
  <c r="I1060" i="17"/>
  <c r="I286" i="17"/>
  <c r="I519" i="17"/>
  <c r="I596" i="17"/>
  <c r="I305" i="17"/>
  <c r="I1332" i="17"/>
  <c r="I697" i="17"/>
  <c r="I1061" i="17"/>
  <c r="I672" i="17"/>
  <c r="I833" i="17"/>
  <c r="I487" i="17"/>
  <c r="I530" i="17"/>
  <c r="I720" i="17"/>
  <c r="I909" i="17"/>
  <c r="I770" i="17"/>
  <c r="I1204" i="17"/>
  <c r="I765" i="17"/>
  <c r="I1153" i="17"/>
  <c r="I1280" i="17"/>
  <c r="I157" i="17"/>
  <c r="I762" i="17"/>
  <c r="I615" i="17"/>
  <c r="I590" i="17"/>
  <c r="I1345" i="17"/>
  <c r="I799" i="17"/>
  <c r="I340" i="17"/>
  <c r="I27" i="17"/>
  <c r="I997" i="17"/>
  <c r="I466" i="17"/>
  <c r="I532" i="17"/>
  <c r="I1268" i="17"/>
  <c r="I1226" i="17"/>
  <c r="I1161" i="17"/>
  <c r="I1325" i="17"/>
  <c r="I700" i="17"/>
  <c r="I1091" i="17"/>
  <c r="I1133" i="17"/>
  <c r="I416" i="17"/>
  <c r="I1244" i="17"/>
  <c r="I61" i="17"/>
  <c r="I1247" i="17"/>
  <c r="I1329" i="17"/>
  <c r="I195" i="17"/>
  <c r="I1189" i="17"/>
  <c r="I470" i="17"/>
  <c r="I1118" i="17"/>
  <c r="I362" i="17"/>
  <c r="I535" i="17"/>
  <c r="I1251" i="17"/>
  <c r="I557" i="17"/>
  <c r="I189" i="17"/>
  <c r="I911" i="17"/>
  <c r="I999" i="17"/>
  <c r="I541" i="17"/>
  <c r="I1149" i="17"/>
  <c r="I55" i="17"/>
  <c r="I1185" i="17"/>
  <c r="I752" i="17"/>
  <c r="I314" i="17"/>
  <c r="I1207" i="17"/>
  <c r="I488" i="17"/>
  <c r="I1301" i="17"/>
  <c r="I458" i="17"/>
  <c r="I681" i="17"/>
  <c r="I1098" i="17"/>
  <c r="I563" i="17"/>
  <c r="I117" i="17"/>
  <c r="I182" i="17"/>
  <c r="I178" i="17"/>
  <c r="I1198" i="17"/>
  <c r="I1159" i="17"/>
  <c r="I722" i="17"/>
  <c r="I301" i="17"/>
  <c r="I1296" i="17"/>
  <c r="I354" i="17"/>
  <c r="I446" i="17"/>
  <c r="I1068" i="17"/>
  <c r="I660" i="17"/>
  <c r="I725" i="17"/>
  <c r="I1116" i="17"/>
  <c r="I655" i="17"/>
  <c r="I79" i="17"/>
  <c r="I613" i="17"/>
  <c r="I985" i="17"/>
  <c r="I1326" i="17"/>
  <c r="I878" i="17"/>
  <c r="I1245" i="17"/>
  <c r="I619" i="17"/>
  <c r="I1317" i="17"/>
  <c r="I1271" i="17"/>
  <c r="I1067" i="17"/>
  <c r="I1422" i="17"/>
  <c r="I223" i="17"/>
  <c r="I1066" i="17"/>
  <c r="I185" i="17"/>
  <c r="I292" i="17"/>
  <c r="I432" i="17"/>
  <c r="I95" i="17"/>
  <c r="I129" i="17"/>
  <c r="I122" i="17"/>
  <c r="I935" i="17"/>
  <c r="I597" i="17"/>
  <c r="I1351" i="17"/>
  <c r="I1020" i="17"/>
  <c r="I951" i="17"/>
  <c r="I982" i="17"/>
  <c r="I778" i="17"/>
  <c r="I49" i="17"/>
  <c r="I576" i="17"/>
  <c r="I128" i="17"/>
  <c r="I329" i="17"/>
  <c r="I1386" i="17"/>
  <c r="I205" i="17"/>
  <c r="I620" i="17"/>
  <c r="I1300" i="17"/>
  <c r="I886" i="17"/>
  <c r="I1357" i="17"/>
  <c r="I939" i="17"/>
  <c r="I633" i="17"/>
  <c r="I112" i="17"/>
  <c r="I603" i="17"/>
  <c r="I1370" i="17"/>
  <c r="I275" i="17"/>
  <c r="I140" i="17"/>
  <c r="I804" i="17"/>
  <c r="I882" i="17"/>
  <c r="I1260" i="17"/>
  <c r="I1090" i="17"/>
  <c r="I702" i="17"/>
  <c r="I1334" i="17"/>
  <c r="I1399" i="17"/>
  <c r="I692" i="17"/>
  <c r="I831" i="17"/>
  <c r="I386" i="17"/>
  <c r="I142" i="17"/>
  <c r="I441" i="17"/>
  <c r="I1339" i="17"/>
  <c r="I758" i="17"/>
  <c r="I609" i="17"/>
  <c r="I809" i="17"/>
  <c r="I86" i="17"/>
  <c r="I1266" i="17"/>
  <c r="I170" i="17"/>
  <c r="I1008" i="17"/>
  <c r="I927" i="17"/>
  <c r="I945" i="17"/>
  <c r="I718" i="17"/>
  <c r="I1388" i="17"/>
  <c r="I1156" i="17"/>
  <c r="I1165" i="17"/>
  <c r="I212" i="17"/>
  <c r="I243" i="17"/>
  <c r="I253" i="17"/>
  <c r="I1286" i="17"/>
  <c r="I652" i="17"/>
  <c r="I523" i="17"/>
  <c r="I798" i="17"/>
  <c r="I154" i="17"/>
  <c r="I505" i="17"/>
  <c r="I1147" i="17"/>
  <c r="I64" i="17"/>
  <c r="I321" i="17"/>
  <c r="I369" i="17"/>
  <c r="I318" i="17"/>
  <c r="I33" i="17"/>
  <c r="I338" i="17"/>
  <c r="I266" i="17"/>
  <c r="I1063" i="17"/>
  <c r="I425" i="17"/>
  <c r="I976" i="17"/>
  <c r="I1264" i="17"/>
  <c r="I671" i="17"/>
  <c r="I572" i="17"/>
  <c r="I75" i="17"/>
  <c r="I712" i="17"/>
  <c r="I647" i="17"/>
  <c r="I203" i="17"/>
  <c r="I1416" i="17"/>
  <c r="I164" i="17"/>
  <c r="I544" i="17"/>
  <c r="I285" i="17"/>
  <c r="I1024" i="17"/>
  <c r="I864" i="17"/>
  <c r="I575" i="17"/>
  <c r="I1315" i="17"/>
  <c r="I1011" i="17"/>
  <c r="I537" i="17"/>
  <c r="I50" i="17"/>
  <c r="I1234" i="17"/>
  <c r="I1311" i="17"/>
  <c r="I689" i="17"/>
  <c r="I783" i="17"/>
  <c r="I521" i="17"/>
  <c r="I199" i="17"/>
  <c r="I220" i="17"/>
  <c r="I130" i="17"/>
  <c r="I1252" i="17"/>
  <c r="I1171" i="17"/>
  <c r="I1012" i="17"/>
  <c r="I476" i="17"/>
  <c r="I983" i="17"/>
  <c r="I388" i="17"/>
  <c r="I1203" i="17"/>
  <c r="I364" i="17"/>
  <c r="I263" i="17"/>
  <c r="I1190" i="17"/>
  <c r="I1270" i="17"/>
  <c r="I1076" i="17"/>
  <c r="I1219" i="17"/>
  <c r="I1213" i="17"/>
  <c r="F98" i="20"/>
  <c r="G98" i="20"/>
  <c r="H98" i="20"/>
  <c r="H89" i="20"/>
  <c r="G89" i="20"/>
  <c r="F89" i="20"/>
  <c r="H97" i="20"/>
  <c r="F97" i="20"/>
  <c r="G97" i="20"/>
  <c r="F95" i="20"/>
  <c r="H95" i="20"/>
  <c r="G95" i="20"/>
  <c r="H74" i="20"/>
  <c r="F74" i="20"/>
  <c r="G87" i="20"/>
  <c r="F87" i="20"/>
  <c r="H87" i="20"/>
  <c r="G72" i="20"/>
  <c r="H72" i="20"/>
  <c r="F72" i="20"/>
  <c r="F90" i="20"/>
  <c r="G90" i="20"/>
  <c r="H90" i="20"/>
  <c r="F84" i="20"/>
  <c r="G84" i="20"/>
  <c r="F76" i="20"/>
  <c r="H76" i="20"/>
  <c r="G76" i="20"/>
  <c r="G80" i="20" l="1"/>
  <c r="G93" i="20"/>
  <c r="H99" i="20"/>
  <c r="F83" i="20"/>
  <c r="G99" i="20"/>
  <c r="G83" i="20"/>
  <c r="H80" i="20"/>
  <c r="F71" i="20"/>
  <c r="H71" i="20"/>
  <c r="G86" i="20"/>
  <c r="G92" i="20"/>
  <c r="F92" i="20"/>
  <c r="H96" i="20"/>
  <c r="G96" i="20"/>
  <c r="F70" i="20"/>
  <c r="E29" i="20"/>
  <c r="J1291" i="17" s="1"/>
  <c r="P1291" i="17" s="1"/>
  <c r="F75" i="20"/>
  <c r="G75" i="20"/>
  <c r="G81" i="20"/>
  <c r="F81" i="20"/>
  <c r="H86" i="20"/>
  <c r="F77" i="20"/>
  <c r="H77" i="20"/>
  <c r="G91" i="20"/>
  <c r="H94" i="20"/>
  <c r="H91" i="20"/>
  <c r="F94" i="20"/>
  <c r="H70" i="20"/>
  <c r="H85" i="20"/>
  <c r="G85" i="20"/>
  <c r="G79" i="20"/>
  <c r="G78" i="20"/>
  <c r="F79" i="20"/>
  <c r="F78" i="20"/>
  <c r="G73" i="20"/>
  <c r="J1500" i="17" l="1"/>
  <c r="J1425" i="17"/>
  <c r="J539" i="17"/>
  <c r="P539" i="17" s="1"/>
  <c r="J1111" i="17"/>
  <c r="P1111" i="17" s="1"/>
  <c r="J46" i="16"/>
  <c r="J950" i="17"/>
  <c r="P950" i="17" s="1"/>
  <c r="J991" i="17"/>
  <c r="P991" i="17" s="1"/>
  <c r="J1484" i="17"/>
  <c r="J480" i="17"/>
  <c r="P480" i="17" s="1"/>
  <c r="J216" i="14"/>
  <c r="J177" i="14"/>
  <c r="J1142" i="17"/>
  <c r="P1142" i="17" s="1"/>
  <c r="J32" i="14"/>
  <c r="J102" i="16"/>
  <c r="J43" i="16"/>
  <c r="J701" i="17"/>
  <c r="P701" i="17" s="1"/>
  <c r="J217" i="16"/>
  <c r="J83" i="16"/>
  <c r="J109" i="14"/>
  <c r="J194" i="16"/>
  <c r="J845" i="17"/>
  <c r="P845" i="17" s="1"/>
  <c r="J199" i="14"/>
  <c r="J783" i="17"/>
  <c r="P783" i="17" s="1"/>
  <c r="J771" i="17"/>
  <c r="P771" i="17" s="1"/>
  <c r="J119" i="16"/>
  <c r="J400" i="17"/>
  <c r="P400" i="17" s="1"/>
  <c r="J1436" i="17"/>
  <c r="P1436" i="17" s="1"/>
  <c r="J253" i="17"/>
  <c r="P253" i="17" s="1"/>
  <c r="J26" i="17"/>
  <c r="P26" i="17" s="1"/>
  <c r="J125" i="14"/>
  <c r="J146" i="16"/>
  <c r="J629" i="17"/>
  <c r="P629" i="17" s="1"/>
  <c r="J134" i="14"/>
  <c r="J112" i="16"/>
  <c r="J705" i="17"/>
  <c r="P705" i="17" s="1"/>
  <c r="J213" i="16"/>
  <c r="J57" i="14"/>
  <c r="J909" i="17"/>
  <c r="P909" i="17" s="1"/>
  <c r="J196" i="14"/>
  <c r="J1160" i="17"/>
  <c r="P1160" i="17" s="1"/>
  <c r="J1176" i="17"/>
  <c r="P1176" i="17" s="1"/>
  <c r="J172" i="14"/>
  <c r="J141" i="14"/>
  <c r="J309" i="17"/>
  <c r="P309" i="17" s="1"/>
  <c r="J769" i="17"/>
  <c r="P769" i="17" s="1"/>
  <c r="J94" i="14"/>
  <c r="J976" i="17"/>
  <c r="P976" i="17" s="1"/>
  <c r="J795" i="17"/>
  <c r="P795" i="17" s="1"/>
  <c r="J126" i="14"/>
  <c r="J40" i="14"/>
  <c r="J105" i="14"/>
  <c r="J33" i="14"/>
  <c r="J62" i="17"/>
  <c r="P62" i="17" s="1"/>
  <c r="J179" i="17"/>
  <c r="P179" i="17" s="1"/>
  <c r="J437" i="17"/>
  <c r="P437" i="17" s="1"/>
  <c r="J614" i="17"/>
  <c r="P614" i="17" s="1"/>
  <c r="J70" i="14"/>
  <c r="J1363" i="17"/>
  <c r="P1363" i="17" s="1"/>
  <c r="J708" i="17"/>
  <c r="P708" i="17" s="1"/>
  <c r="J96" i="16"/>
  <c r="J1013" i="17"/>
  <c r="P1013" i="17" s="1"/>
  <c r="J551" i="17"/>
  <c r="P551" i="17" s="1"/>
  <c r="J1482" i="17"/>
  <c r="J200" i="14"/>
  <c r="J860" i="17"/>
  <c r="P860" i="17" s="1"/>
  <c r="J81" i="16"/>
  <c r="J841" i="17"/>
  <c r="P841" i="17" s="1"/>
  <c r="J1084" i="17"/>
  <c r="P1084" i="17" s="1"/>
  <c r="J1080" i="17"/>
  <c r="P1080" i="17" s="1"/>
  <c r="J36" i="14"/>
  <c r="J1487" i="17"/>
  <c r="J151" i="16"/>
  <c r="J143" i="14"/>
  <c r="J229" i="17"/>
  <c r="P229" i="17" s="1"/>
  <c r="J491" i="17"/>
  <c r="P491" i="17" s="1"/>
  <c r="J473" i="17"/>
  <c r="P473" i="17" s="1"/>
  <c r="J678" i="17"/>
  <c r="P678" i="17" s="1"/>
  <c r="J696" i="17"/>
  <c r="P696" i="17" s="1"/>
  <c r="J1237" i="17"/>
  <c r="P1237" i="17" s="1"/>
  <c r="J395" i="17"/>
  <c r="P395" i="17" s="1"/>
  <c r="J417" i="17"/>
  <c r="P417" i="17" s="1"/>
  <c r="J142" i="16"/>
  <c r="J584" i="17"/>
  <c r="P584" i="17" s="1"/>
  <c r="J1116" i="17"/>
  <c r="P1116" i="17" s="1"/>
  <c r="J263" i="17"/>
  <c r="P263" i="17" s="1"/>
  <c r="J1429" i="17"/>
  <c r="P1429" i="17" s="1"/>
  <c r="J1471" i="17"/>
  <c r="J1138" i="17"/>
  <c r="P1138" i="17" s="1"/>
  <c r="J158" i="14"/>
  <c r="J216" i="16"/>
  <c r="J790" i="17"/>
  <c r="P790" i="17" s="1"/>
  <c r="J688" i="17"/>
  <c r="P688" i="17" s="1"/>
  <c r="J1163" i="17"/>
  <c r="P1163" i="17" s="1"/>
  <c r="J196" i="17"/>
  <c r="P196" i="17" s="1"/>
  <c r="J1159" i="17"/>
  <c r="P1159" i="17" s="1"/>
  <c r="J189" i="16"/>
  <c r="J136" i="17"/>
  <c r="P136" i="17" s="1"/>
  <c r="J466" i="17"/>
  <c r="P466" i="17" s="1"/>
  <c r="J54" i="17"/>
  <c r="P54" i="17" s="1"/>
  <c r="J204" i="14"/>
  <c r="J188" i="14"/>
  <c r="J1203" i="17"/>
  <c r="P1203" i="17" s="1"/>
  <c r="J58" i="14"/>
  <c r="J514" i="17"/>
  <c r="P514" i="17" s="1"/>
  <c r="J456" i="17"/>
  <c r="P456" i="17" s="1"/>
  <c r="J1216" i="17"/>
  <c r="P1216" i="17" s="1"/>
  <c r="J1343" i="17"/>
  <c r="P1343" i="17" s="1"/>
  <c r="J51" i="14"/>
  <c r="J149" i="14"/>
  <c r="J41" i="14"/>
  <c r="J32" i="16"/>
  <c r="J938" i="17"/>
  <c r="P938" i="17" s="1"/>
  <c r="J140" i="16"/>
  <c r="J1316" i="17"/>
  <c r="P1316" i="17" s="1"/>
  <c r="J567" i="17"/>
  <c r="P567" i="17" s="1"/>
  <c r="J662" i="17"/>
  <c r="P662" i="17" s="1"/>
  <c r="J1356" i="17"/>
  <c r="P1356" i="17" s="1"/>
  <c r="J1274" i="17"/>
  <c r="P1274" i="17" s="1"/>
  <c r="J811" i="17"/>
  <c r="P811" i="17" s="1"/>
  <c r="J887" i="17"/>
  <c r="P887" i="17" s="1"/>
  <c r="J47" i="17"/>
  <c r="P47" i="17" s="1"/>
  <c r="J92" i="16"/>
  <c r="J103" i="16"/>
  <c r="J1129" i="17"/>
  <c r="P1129" i="17" s="1"/>
  <c r="J758" i="17"/>
  <c r="P758" i="17" s="1"/>
  <c r="J1372" i="17"/>
  <c r="P1372" i="17" s="1"/>
  <c r="J88" i="16"/>
  <c r="J1099" i="17"/>
  <c r="P1099" i="17" s="1"/>
  <c r="J1056" i="17"/>
  <c r="P1056" i="17" s="1"/>
  <c r="J115" i="16"/>
  <c r="J189" i="14"/>
  <c r="J55" i="16"/>
  <c r="J564" i="17"/>
  <c r="P564" i="17" s="1"/>
  <c r="J612" i="17"/>
  <c r="P612" i="17" s="1"/>
  <c r="J60" i="16"/>
  <c r="J632" i="17"/>
  <c r="P632" i="17" s="1"/>
  <c r="J1134" i="17"/>
  <c r="P1134" i="17" s="1"/>
  <c r="J987" i="17"/>
  <c r="P987" i="17" s="1"/>
  <c r="J185" i="17"/>
  <c r="P185" i="17" s="1"/>
  <c r="J1263" i="17"/>
  <c r="P1263" i="17" s="1"/>
  <c r="J225" i="17"/>
  <c r="P225" i="17" s="1"/>
  <c r="J290" i="17"/>
  <c r="P290" i="17" s="1"/>
  <c r="J260" i="17"/>
  <c r="P260" i="17" s="1"/>
  <c r="J1310" i="17"/>
  <c r="P1310" i="17" s="1"/>
  <c r="J176" i="14"/>
  <c r="J507" i="17"/>
  <c r="P507" i="17" s="1"/>
  <c r="J820" i="17"/>
  <c r="P820" i="17" s="1"/>
  <c r="J1077" i="17"/>
  <c r="P1077" i="17" s="1"/>
  <c r="J134" i="17"/>
  <c r="P134" i="17" s="1"/>
  <c r="J1181" i="17"/>
  <c r="P1181" i="17" s="1"/>
  <c r="J1128" i="17"/>
  <c r="P1128" i="17" s="1"/>
  <c r="J529" i="17"/>
  <c r="P529" i="17" s="1"/>
  <c r="J926" i="17"/>
  <c r="P926" i="17" s="1"/>
  <c r="J195" i="17"/>
  <c r="P195" i="17" s="1"/>
  <c r="J69" i="17"/>
  <c r="P69" i="17" s="1"/>
  <c r="J147" i="16"/>
  <c r="J1501" i="17"/>
  <c r="J42" i="16"/>
  <c r="J1048" i="17"/>
  <c r="P1048" i="17" s="1"/>
  <c r="J1485" i="17"/>
  <c r="J854" i="17"/>
  <c r="P854" i="17" s="1"/>
  <c r="J553" i="17"/>
  <c r="P553" i="17" s="1"/>
  <c r="J157" i="16"/>
  <c r="J139" i="14"/>
  <c r="J396" i="17"/>
  <c r="P396" i="17" s="1"/>
  <c r="J404" i="17"/>
  <c r="P404" i="17" s="1"/>
  <c r="J1010" i="17"/>
  <c r="P1010" i="17" s="1"/>
  <c r="J1489" i="17"/>
  <c r="J664" i="17"/>
  <c r="P664" i="17" s="1"/>
  <c r="J436" i="17"/>
  <c r="P436" i="17" s="1"/>
  <c r="J99" i="17"/>
  <c r="P99" i="17" s="1"/>
  <c r="J794" i="17"/>
  <c r="P794" i="17" s="1"/>
  <c r="J619" i="17"/>
  <c r="P619" i="17" s="1"/>
  <c r="J217" i="17"/>
  <c r="P217" i="17" s="1"/>
  <c r="J1066" i="17"/>
  <c r="P1066" i="17" s="1"/>
  <c r="J365" i="17"/>
  <c r="P365" i="17" s="1"/>
  <c r="J1313" i="17"/>
  <c r="P1313" i="17" s="1"/>
  <c r="J186" i="16"/>
  <c r="J200" i="16"/>
  <c r="J1097" i="17"/>
  <c r="P1097" i="17" s="1"/>
  <c r="J79" i="14"/>
  <c r="J596" i="17"/>
  <c r="P596" i="17" s="1"/>
  <c r="J566" i="17"/>
  <c r="P566" i="17" s="1"/>
  <c r="J111" i="14"/>
  <c r="J1391" i="17"/>
  <c r="P1391" i="17" s="1"/>
  <c r="J160" i="14"/>
  <c r="J147" i="14"/>
  <c r="J177" i="16"/>
  <c r="J211" i="14"/>
  <c r="J35" i="14"/>
  <c r="J483" i="17"/>
  <c r="P483" i="17" s="1"/>
  <c r="J563" i="17"/>
  <c r="P563" i="17" s="1"/>
  <c r="J118" i="16"/>
  <c r="J1366" i="17"/>
  <c r="P1366" i="17" s="1"/>
  <c r="J1089" i="17"/>
  <c r="P1089" i="17" s="1"/>
  <c r="J180" i="16"/>
  <c r="J77" i="14"/>
  <c r="J718" i="17"/>
  <c r="P718" i="17" s="1"/>
  <c r="J106" i="17"/>
  <c r="P106" i="17" s="1"/>
  <c r="J1411" i="17"/>
  <c r="P1411" i="17" s="1"/>
  <c r="J690" i="17"/>
  <c r="P690" i="17" s="1"/>
  <c r="J407" i="17"/>
  <c r="P407" i="17" s="1"/>
  <c r="J616" i="17"/>
  <c r="P616" i="17" s="1"/>
  <c r="J687" i="17"/>
  <c r="P687" i="17" s="1"/>
  <c r="J170" i="16"/>
  <c r="J108" i="17"/>
  <c r="P108" i="17" s="1"/>
  <c r="J1305" i="17"/>
  <c r="P1305" i="17" s="1"/>
  <c r="J1338" i="17"/>
  <c r="P1338" i="17" s="1"/>
  <c r="J402" i="17"/>
  <c r="P402" i="17" s="1"/>
  <c r="J127" i="16"/>
  <c r="J65" i="14"/>
  <c r="J69" i="14"/>
  <c r="J344" i="17"/>
  <c r="P344" i="17" s="1"/>
  <c r="J723" i="17"/>
  <c r="P723" i="17" s="1"/>
  <c r="J737" i="17"/>
  <c r="P737" i="17" s="1"/>
  <c r="J228" i="17"/>
  <c r="P228" i="17" s="1"/>
  <c r="J936" i="17"/>
  <c r="P936" i="17" s="1"/>
  <c r="J188" i="16"/>
  <c r="J669" i="17"/>
  <c r="P669" i="17" s="1"/>
  <c r="J846" i="17"/>
  <c r="P846" i="17" s="1"/>
  <c r="J202" i="14"/>
  <c r="J116" i="14"/>
  <c r="J333" i="17"/>
  <c r="P333" i="17" s="1"/>
  <c r="J154" i="17"/>
  <c r="P154" i="17" s="1"/>
  <c r="J34" i="14"/>
  <c r="J50" i="14"/>
  <c r="J175" i="16"/>
  <c r="J874" i="17"/>
  <c r="P874" i="17" s="1"/>
  <c r="J1388" i="17"/>
  <c r="P1388" i="17" s="1"/>
  <c r="J367" i="17"/>
  <c r="P367" i="17" s="1"/>
  <c r="J401" i="17"/>
  <c r="P401" i="17" s="1"/>
  <c r="J1415" i="17"/>
  <c r="P1415" i="17" s="1"/>
  <c r="J955" i="17"/>
  <c r="P955" i="17" s="1"/>
  <c r="J762" i="17"/>
  <c r="P762" i="17" s="1"/>
  <c r="J1101" i="17"/>
  <c r="P1101" i="17" s="1"/>
  <c r="J519" i="17"/>
  <c r="P519" i="17" s="1"/>
  <c r="J268" i="17"/>
  <c r="P268" i="17" s="1"/>
  <c r="J26" i="16"/>
  <c r="J697" i="17"/>
  <c r="P697" i="17" s="1"/>
  <c r="J1067" i="17"/>
  <c r="P1067" i="17" s="1"/>
  <c r="J49" i="17"/>
  <c r="P49" i="17" s="1"/>
  <c r="J75" i="14"/>
  <c r="J175" i="17"/>
  <c r="P175" i="17" s="1"/>
  <c r="J97" i="14"/>
  <c r="J127" i="17"/>
  <c r="P127" i="17" s="1"/>
  <c r="J209" i="17"/>
  <c r="P209" i="17" s="1"/>
  <c r="J356" i="17"/>
  <c r="P356" i="17" s="1"/>
  <c r="J924" i="17"/>
  <c r="P924" i="17" s="1"/>
  <c r="J652" i="17"/>
  <c r="P652" i="17" s="1"/>
  <c r="J1153" i="17"/>
  <c r="P1153" i="17" s="1"/>
  <c r="J212" i="14"/>
  <c r="J82" i="16"/>
  <c r="J386" i="17"/>
  <c r="P386" i="17" s="1"/>
  <c r="J139" i="16"/>
  <c r="J1407" i="17"/>
  <c r="P1407" i="17" s="1"/>
  <c r="J852" i="17"/>
  <c r="P852" i="17" s="1"/>
  <c r="J1304" i="17"/>
  <c r="P1304" i="17" s="1"/>
  <c r="J625" i="17"/>
  <c r="P625" i="17" s="1"/>
  <c r="J130" i="16"/>
  <c r="J1440" i="17"/>
  <c r="P1440" i="17" s="1"/>
  <c r="J506" i="17"/>
  <c r="P506" i="17" s="1"/>
  <c r="J1402" i="17"/>
  <c r="P1402" i="17" s="1"/>
  <c r="J1400" i="17"/>
  <c r="P1400" i="17" s="1"/>
  <c r="J1347" i="17"/>
  <c r="P1347" i="17" s="1"/>
  <c r="J1264" i="17"/>
  <c r="P1264" i="17" s="1"/>
  <c r="J607" i="17"/>
  <c r="P607" i="17" s="1"/>
  <c r="J125" i="16"/>
  <c r="J298" i="17"/>
  <c r="P298" i="17" s="1"/>
  <c r="J98" i="16"/>
  <c r="J812" i="17"/>
  <c r="P812" i="17" s="1"/>
  <c r="J58" i="16"/>
  <c r="J104" i="14"/>
  <c r="J1492" i="17"/>
  <c r="J107" i="16"/>
  <c r="J136" i="14"/>
  <c r="J135" i="14"/>
  <c r="J113" i="14"/>
  <c r="J1328" i="17"/>
  <c r="P1328" i="17" s="1"/>
  <c r="J1104" i="17"/>
  <c r="P1104" i="17" s="1"/>
  <c r="J64" i="17"/>
  <c r="P64" i="17" s="1"/>
  <c r="J1211" i="17"/>
  <c r="P1211" i="17" s="1"/>
  <c r="J917" i="17"/>
  <c r="P917" i="17" s="1"/>
  <c r="J940" i="17"/>
  <c r="P940" i="17" s="1"/>
  <c r="J1320" i="17"/>
  <c r="P1320" i="17" s="1"/>
  <c r="J66" i="14"/>
  <c r="J45" i="16"/>
  <c r="J41" i="16"/>
  <c r="J1006" i="17"/>
  <c r="P1006" i="17" s="1"/>
  <c r="J68" i="16"/>
  <c r="J182" i="16"/>
  <c r="J1251" i="17"/>
  <c r="P1251" i="17" s="1"/>
  <c r="J222" i="17"/>
  <c r="P222" i="17" s="1"/>
  <c r="J872" i="17"/>
  <c r="P872" i="17" s="1"/>
  <c r="J500" i="17"/>
  <c r="P500" i="17" s="1"/>
  <c r="J371" i="17"/>
  <c r="P371" i="17" s="1"/>
  <c r="J135" i="17"/>
  <c r="P135" i="17" s="1"/>
  <c r="J80" i="17"/>
  <c r="P80" i="17" s="1"/>
  <c r="J246" i="17"/>
  <c r="P246" i="17" s="1"/>
  <c r="J922" i="17"/>
  <c r="P922" i="17" s="1"/>
  <c r="J700" i="17"/>
  <c r="P700" i="17" s="1"/>
  <c r="J226" i="17"/>
  <c r="P226" i="17" s="1"/>
  <c r="J1186" i="17"/>
  <c r="P1186" i="17" s="1"/>
  <c r="J1355" i="17"/>
  <c r="P1355" i="17" s="1"/>
  <c r="J57" i="17"/>
  <c r="P57" i="17" s="1"/>
  <c r="J633" i="17"/>
  <c r="P633" i="17" s="1"/>
  <c r="J224" i="17"/>
  <c r="P224" i="17" s="1"/>
  <c r="J1288" i="17"/>
  <c r="P1288" i="17" s="1"/>
  <c r="J714" i="17"/>
  <c r="P714" i="17" s="1"/>
  <c r="J851" i="17"/>
  <c r="P851" i="17" s="1"/>
  <c r="J891" i="17"/>
  <c r="P891" i="17" s="1"/>
  <c r="J1140" i="17"/>
  <c r="P1140" i="17" s="1"/>
  <c r="J1158" i="17"/>
  <c r="P1158" i="17" s="1"/>
  <c r="J149" i="16"/>
  <c r="J273" i="17"/>
  <c r="P273" i="17" s="1"/>
  <c r="J1144" i="17"/>
  <c r="P1144" i="17" s="1"/>
  <c r="J921" i="17"/>
  <c r="P921" i="17" s="1"/>
  <c r="J141" i="16"/>
  <c r="J1397" i="17"/>
  <c r="P1397" i="17" s="1"/>
  <c r="J565" i="17"/>
  <c r="P565" i="17" s="1"/>
  <c r="J550" i="17"/>
  <c r="P550" i="17" s="1"/>
  <c r="J1336" i="17"/>
  <c r="P1336" i="17" s="1"/>
  <c r="J131" i="17"/>
  <c r="P131" i="17" s="1"/>
  <c r="J282" i="17"/>
  <c r="P282" i="17" s="1"/>
  <c r="J509" i="17"/>
  <c r="P509" i="17" s="1"/>
  <c r="J1345" i="17"/>
  <c r="P1345" i="17" s="1"/>
  <c r="J788" i="17"/>
  <c r="P788" i="17" s="1"/>
  <c r="J511" i="17"/>
  <c r="P511" i="17" s="1"/>
  <c r="J1135" i="17"/>
  <c r="P1135" i="17" s="1"/>
  <c r="J913" i="17"/>
  <c r="P913" i="17" s="1"/>
  <c r="J435" i="17"/>
  <c r="P435" i="17" s="1"/>
  <c r="J301" i="17"/>
  <c r="P301" i="17" s="1"/>
  <c r="J1183" i="17"/>
  <c r="P1183" i="17" s="1"/>
  <c r="J1306" i="17"/>
  <c r="P1306" i="17" s="1"/>
  <c r="J1122" i="17"/>
  <c r="P1122" i="17" s="1"/>
  <c r="J1370" i="17"/>
  <c r="P1370" i="17" s="1"/>
  <c r="J946" i="17"/>
  <c r="P946" i="17" s="1"/>
  <c r="J329" i="17"/>
  <c r="P329" i="17" s="1"/>
  <c r="J362" i="17"/>
  <c r="P362" i="17" s="1"/>
  <c r="J844" i="17"/>
  <c r="P844" i="17" s="1"/>
  <c r="J1283" i="17"/>
  <c r="P1283" i="17" s="1"/>
  <c r="J56" i="17"/>
  <c r="P56" i="17" s="1"/>
  <c r="J694" i="17"/>
  <c r="P694" i="17" s="1"/>
  <c r="J1038" i="17"/>
  <c r="P1038" i="17" s="1"/>
  <c r="J79" i="17"/>
  <c r="P79" i="17" s="1"/>
  <c r="J445" i="17"/>
  <c r="P445" i="17" s="1"/>
  <c r="J534" i="17"/>
  <c r="P534" i="17" s="1"/>
  <c r="J756" i="17"/>
  <c r="P756" i="17" s="1"/>
  <c r="J542" i="17"/>
  <c r="P542" i="17" s="1"/>
  <c r="J675" i="17"/>
  <c r="P675" i="17" s="1"/>
  <c r="J243" i="17"/>
  <c r="P243" i="17" s="1"/>
  <c r="J975" i="17"/>
  <c r="P975" i="17" s="1"/>
  <c r="J1371" i="17"/>
  <c r="P1371" i="17" s="1"/>
  <c r="J521" i="17"/>
  <c r="P521" i="17" s="1"/>
  <c r="J499" i="17"/>
  <c r="P499" i="17" s="1"/>
  <c r="J56" i="14"/>
  <c r="J1189" i="17"/>
  <c r="P1189" i="17" s="1"/>
  <c r="J1137" i="17"/>
  <c r="P1137" i="17" s="1"/>
  <c r="J71" i="14"/>
  <c r="J114" i="17"/>
  <c r="P114" i="17" s="1"/>
  <c r="J543" i="17"/>
  <c r="P543" i="17" s="1"/>
  <c r="J144" i="16"/>
  <c r="J948" i="17"/>
  <c r="P948" i="17" s="1"/>
  <c r="J1035" i="17"/>
  <c r="P1035" i="17" s="1"/>
  <c r="J56" i="16"/>
  <c r="J862" i="17"/>
  <c r="P862" i="17" s="1"/>
  <c r="J1224" i="17"/>
  <c r="P1224" i="17" s="1"/>
  <c r="J1113" i="17"/>
  <c r="P1113" i="17" s="1"/>
  <c r="J217" i="14"/>
  <c r="J937" i="17"/>
  <c r="P937" i="17" s="1"/>
  <c r="J419" i="17"/>
  <c r="P419" i="17" s="1"/>
  <c r="J1396" i="17"/>
  <c r="P1396" i="17" s="1"/>
  <c r="J251" i="17"/>
  <c r="P251" i="17" s="1"/>
  <c r="J496" i="17"/>
  <c r="P496" i="17" s="1"/>
  <c r="J452" i="17"/>
  <c r="P452" i="17" s="1"/>
  <c r="J230" i="17"/>
  <c r="P230" i="17" s="1"/>
  <c r="J1393" i="17"/>
  <c r="P1393" i="17" s="1"/>
  <c r="J1023" i="17"/>
  <c r="P1023" i="17" s="1"/>
  <c r="J945" i="17"/>
  <c r="P945" i="17" s="1"/>
  <c r="J693" i="17"/>
  <c r="P693" i="17" s="1"/>
  <c r="J306" i="17"/>
  <c r="P306" i="17" s="1"/>
  <c r="J1377" i="17"/>
  <c r="P1377" i="17" s="1"/>
  <c r="J413" i="17"/>
  <c r="P413" i="17" s="1"/>
  <c r="J193" i="17"/>
  <c r="P193" i="17" s="1"/>
  <c r="J416" i="17"/>
  <c r="P416" i="17" s="1"/>
  <c r="J207" i="16"/>
  <c r="J1346" i="17"/>
  <c r="P1346" i="17" s="1"/>
  <c r="J1009" i="17"/>
  <c r="P1009" i="17" s="1"/>
  <c r="J1292" i="17"/>
  <c r="P1292" i="17" s="1"/>
  <c r="J1126" i="17"/>
  <c r="P1126" i="17" s="1"/>
  <c r="J1075" i="17"/>
  <c r="P1075" i="17" s="1"/>
  <c r="J1259" i="17"/>
  <c r="P1259" i="17" s="1"/>
  <c r="J471" i="17"/>
  <c r="P471" i="17" s="1"/>
  <c r="J526" i="17"/>
  <c r="P526" i="17" s="1"/>
  <c r="J833" i="17"/>
  <c r="P833" i="17" s="1"/>
  <c r="J191" i="17"/>
  <c r="P191" i="17" s="1"/>
  <c r="J1201" i="17"/>
  <c r="P1201" i="17" s="1"/>
  <c r="J141" i="17"/>
  <c r="P141" i="17" s="1"/>
  <c r="J438" i="17"/>
  <c r="P438" i="17" s="1"/>
  <c r="J261" i="17"/>
  <c r="P261" i="17" s="1"/>
  <c r="J825" i="17"/>
  <c r="P825" i="17" s="1"/>
  <c r="J169" i="17"/>
  <c r="P169" i="17" s="1"/>
  <c r="J715" i="17"/>
  <c r="P715" i="17" s="1"/>
  <c r="J556" i="17"/>
  <c r="P556" i="17" s="1"/>
  <c r="J939" i="17"/>
  <c r="P939" i="17" s="1"/>
  <c r="J82" i="17"/>
  <c r="P82" i="17" s="1"/>
  <c r="J1454" i="17"/>
  <c r="J1240" i="17"/>
  <c r="P1240" i="17" s="1"/>
  <c r="J128" i="16"/>
  <c r="J1207" i="17"/>
  <c r="P1207" i="17" s="1"/>
  <c r="J1022" i="17"/>
  <c r="P1022" i="17" s="1"/>
  <c r="J1270" i="17"/>
  <c r="P1270" i="17" s="1"/>
  <c r="J173" i="17"/>
  <c r="P173" i="17" s="1"/>
  <c r="J421" i="17"/>
  <c r="P421" i="17" s="1"/>
  <c r="J294" i="17"/>
  <c r="P294" i="17" s="1"/>
  <c r="J117" i="14"/>
  <c r="J637" i="17"/>
  <c r="P637" i="17" s="1"/>
  <c r="J118" i="17"/>
  <c r="P118" i="17" s="1"/>
  <c r="J591" i="17"/>
  <c r="P591" i="17" s="1"/>
  <c r="J150" i="17"/>
  <c r="P150" i="17" s="1"/>
  <c r="J1414" i="17"/>
  <c r="P1414" i="17" s="1"/>
  <c r="J647" i="17"/>
  <c r="P647" i="17" s="1"/>
  <c r="J414" i="17"/>
  <c r="P414" i="17" s="1"/>
  <c r="J133" i="14"/>
  <c r="J381" i="17"/>
  <c r="P381" i="17" s="1"/>
  <c r="J73" i="16"/>
  <c r="J1284" i="17"/>
  <c r="P1284" i="17" s="1"/>
  <c r="J1486" i="17"/>
  <c r="J81" i="14"/>
  <c r="J377" i="17"/>
  <c r="P377" i="17" s="1"/>
  <c r="J1206" i="17"/>
  <c r="P1206" i="17" s="1"/>
  <c r="J1352" i="17"/>
  <c r="P1352" i="17" s="1"/>
  <c r="J317" i="17"/>
  <c r="P317" i="17" s="1"/>
  <c r="J143" i="16"/>
  <c r="J233" i="17"/>
  <c r="P233" i="17" s="1"/>
  <c r="J1325" i="17"/>
  <c r="P1325" i="17" s="1"/>
  <c r="J1438" i="17"/>
  <c r="P1438" i="17" s="1"/>
  <c r="J101" i="16"/>
  <c r="J683" i="17"/>
  <c r="P683" i="17" s="1"/>
  <c r="J624" i="17"/>
  <c r="P624" i="17" s="1"/>
  <c r="J291" i="17"/>
  <c r="P291" i="17" s="1"/>
  <c r="J1469" i="17"/>
  <c r="J1238" i="17"/>
  <c r="P1238" i="17" s="1"/>
  <c r="J121" i="17"/>
  <c r="P121" i="17" s="1"/>
  <c r="J53" i="16"/>
  <c r="J87" i="16"/>
  <c r="J472" i="17"/>
  <c r="P472" i="17" s="1"/>
  <c r="J327" i="17"/>
  <c r="P327" i="17" s="1"/>
  <c r="J1173" i="17"/>
  <c r="P1173" i="17" s="1"/>
  <c r="J1470" i="17"/>
  <c r="J686" i="17"/>
  <c r="P686" i="17" s="1"/>
  <c r="J1392" i="17"/>
  <c r="P1392" i="17" s="1"/>
  <c r="J1478" i="17"/>
  <c r="J359" i="17"/>
  <c r="P359" i="17" s="1"/>
  <c r="J255" i="17"/>
  <c r="P255" i="17" s="1"/>
  <c r="J1350" i="17"/>
  <c r="P1350" i="17" s="1"/>
  <c r="J470" i="17"/>
  <c r="P470" i="17" s="1"/>
  <c r="J952" i="17"/>
  <c r="P952" i="17" s="1"/>
  <c r="J855" i="17"/>
  <c r="P855" i="17" s="1"/>
  <c r="J1426" i="17"/>
  <c r="P1426" i="17" s="1"/>
  <c r="J1431" i="17"/>
  <c r="P1431" i="17" s="1"/>
  <c r="J1231" i="17"/>
  <c r="P1231" i="17" s="1"/>
  <c r="J220" i="17"/>
  <c r="P220" i="17" s="1"/>
  <c r="J775" i="17"/>
  <c r="P775" i="17" s="1"/>
  <c r="J1103" i="17"/>
  <c r="P1103" i="17" s="1"/>
  <c r="J1005" i="17"/>
  <c r="P1005" i="17" s="1"/>
  <c r="J580" i="17"/>
  <c r="P580" i="17" s="1"/>
  <c r="J655" i="17"/>
  <c r="P655" i="17" s="1"/>
  <c r="J1412" i="17"/>
  <c r="P1412" i="17" s="1"/>
  <c r="J1490" i="17"/>
  <c r="J331" i="17"/>
  <c r="P331" i="17" s="1"/>
  <c r="J492" i="17"/>
  <c r="P492" i="17" s="1"/>
  <c r="J1095" i="17"/>
  <c r="P1095" i="17" s="1"/>
  <c r="J151" i="17"/>
  <c r="P151" i="17" s="1"/>
  <c r="J746" i="17"/>
  <c r="P746" i="17" s="1"/>
  <c r="J898" i="17"/>
  <c r="P898" i="17" s="1"/>
  <c r="J969" i="17"/>
  <c r="P969" i="17" s="1"/>
  <c r="J96" i="17"/>
  <c r="P96" i="17" s="1"/>
  <c r="J856" i="17"/>
  <c r="P856" i="17" s="1"/>
  <c r="J457" i="17"/>
  <c r="P457" i="17" s="1"/>
  <c r="J992" i="17"/>
  <c r="P992" i="17" s="1"/>
  <c r="J743" i="17"/>
  <c r="P743" i="17" s="1"/>
  <c r="J1433" i="17"/>
  <c r="P1433" i="17" s="1"/>
  <c r="J177" i="17"/>
  <c r="P177" i="17" s="1"/>
  <c r="J631" i="17"/>
  <c r="P631" i="17" s="1"/>
  <c r="J406" i="17"/>
  <c r="P406" i="17" s="1"/>
  <c r="J903" i="17"/>
  <c r="P903" i="17" s="1"/>
  <c r="J129" i="17"/>
  <c r="P129" i="17" s="1"/>
  <c r="J609" i="17"/>
  <c r="P609" i="17" s="1"/>
  <c r="J536" i="17"/>
  <c r="P536" i="17" s="1"/>
  <c r="J1002" i="17"/>
  <c r="P1002" i="17" s="1"/>
  <c r="J186" i="17"/>
  <c r="P186" i="17" s="1"/>
  <c r="J366" i="17"/>
  <c r="P366" i="17" s="1"/>
  <c r="J340" i="17"/>
  <c r="P340" i="17" s="1"/>
  <c r="J430" i="17"/>
  <c r="P430" i="17" s="1"/>
  <c r="J119" i="17"/>
  <c r="P119" i="17" s="1"/>
  <c r="J332" i="17"/>
  <c r="P332" i="17" s="1"/>
  <c r="J1280" i="17"/>
  <c r="P1280" i="17" s="1"/>
  <c r="J927" i="17"/>
  <c r="P927" i="17" s="1"/>
  <c r="J227" i="17"/>
  <c r="P227" i="17" s="1"/>
  <c r="J130" i="17"/>
  <c r="P130" i="17" s="1"/>
  <c r="J1081" i="17"/>
  <c r="P1081" i="17" s="1"/>
  <c r="J745" i="17"/>
  <c r="P745" i="17" s="1"/>
  <c r="J91" i="16"/>
  <c r="J1332" i="17"/>
  <c r="P1332" i="17" s="1"/>
  <c r="J215" i="14"/>
  <c r="J86" i="14"/>
  <c r="J1020" i="17"/>
  <c r="P1020" i="17" s="1"/>
  <c r="J735" i="17"/>
  <c r="P735" i="17" s="1"/>
  <c r="J1266" i="17"/>
  <c r="P1266" i="17" s="1"/>
  <c r="J535" i="17"/>
  <c r="P535" i="17" s="1"/>
  <c r="J932" i="17"/>
  <c r="P932" i="17" s="1"/>
  <c r="J1151" i="17"/>
  <c r="P1151" i="17" s="1"/>
  <c r="J194" i="14"/>
  <c r="J158" i="16"/>
  <c r="J1253" i="17"/>
  <c r="P1253" i="17" s="1"/>
  <c r="J181" i="14"/>
  <c r="J993" i="17"/>
  <c r="P993" i="17" s="1"/>
  <c r="J174" i="16"/>
  <c r="J1404" i="17"/>
  <c r="P1404" i="17" s="1"/>
  <c r="J577" i="17"/>
  <c r="P577" i="17" s="1"/>
  <c r="J1175" i="17"/>
  <c r="P1175" i="17" s="1"/>
  <c r="J60" i="17"/>
  <c r="P60" i="17" s="1"/>
  <c r="J720" i="17"/>
  <c r="P720" i="17" s="1"/>
  <c r="J848" i="17"/>
  <c r="P848" i="17" s="1"/>
  <c r="J797" i="17"/>
  <c r="P797" i="17" s="1"/>
  <c r="J1215" i="17"/>
  <c r="P1215" i="17" s="1"/>
  <c r="J626" i="17"/>
  <c r="P626" i="17" s="1"/>
  <c r="J638" i="17"/>
  <c r="P638" i="17" s="1"/>
  <c r="J354" i="17"/>
  <c r="P354" i="17" s="1"/>
  <c r="J905" i="17"/>
  <c r="P905" i="17" s="1"/>
  <c r="J585" i="17"/>
  <c r="P585" i="17" s="1"/>
  <c r="J1213" i="17"/>
  <c r="P1213" i="17" s="1"/>
  <c r="J1241" i="17"/>
  <c r="P1241" i="17" s="1"/>
  <c r="J1025" i="17"/>
  <c r="P1025" i="17" s="1"/>
  <c r="J1243" i="17"/>
  <c r="P1243" i="17" s="1"/>
  <c r="J1271" i="17"/>
  <c r="P1271" i="17" s="1"/>
  <c r="J930" i="17"/>
  <c r="P930" i="17" s="1"/>
  <c r="J785" i="17"/>
  <c r="P785" i="17" s="1"/>
  <c r="J1428" i="17"/>
  <c r="P1428" i="17" s="1"/>
  <c r="J62" i="14"/>
  <c r="J155" i="17"/>
  <c r="P155" i="17" s="1"/>
  <c r="J1378" i="17"/>
  <c r="P1378" i="17" s="1"/>
  <c r="J277" i="17"/>
  <c r="P277" i="17" s="1"/>
  <c r="J1225" i="17"/>
  <c r="P1225" i="17" s="1"/>
  <c r="J35" i="17"/>
  <c r="P35" i="17" s="1"/>
  <c r="J878" i="17"/>
  <c r="P878" i="17" s="1"/>
  <c r="J1011" i="17"/>
  <c r="P1011" i="17" s="1"/>
  <c r="J850" i="17"/>
  <c r="P850" i="17" s="1"/>
  <c r="J1307" i="17"/>
  <c r="P1307" i="17" s="1"/>
  <c r="J265" i="17"/>
  <c r="P265" i="17" s="1"/>
  <c r="J915" i="17"/>
  <c r="P915" i="17" s="1"/>
  <c r="J1476" i="17"/>
  <c r="J201" i="17"/>
  <c r="P201" i="17" s="1"/>
  <c r="J357" i="17"/>
  <c r="P357" i="17" s="1"/>
  <c r="J1322" i="17"/>
  <c r="P1322" i="17" s="1"/>
  <c r="J384" i="17"/>
  <c r="P384" i="17" s="1"/>
  <c r="J773" i="17"/>
  <c r="P773" i="17" s="1"/>
  <c r="J1141" i="17"/>
  <c r="P1141" i="17" s="1"/>
  <c r="J211" i="17"/>
  <c r="P211" i="17" s="1"/>
  <c r="J1495" i="17"/>
  <c r="J847" i="17"/>
  <c r="P847" i="17" s="1"/>
  <c r="J67" i="17"/>
  <c r="P67" i="17" s="1"/>
  <c r="J1296" i="17"/>
  <c r="P1296" i="17" s="1"/>
  <c r="J685" i="17"/>
  <c r="P685" i="17" s="1"/>
  <c r="J805" i="17"/>
  <c r="P805" i="17" s="1"/>
  <c r="J1384" i="17"/>
  <c r="P1384" i="17" s="1"/>
  <c r="J108" i="14"/>
  <c r="J479" i="17"/>
  <c r="P479" i="17" s="1"/>
  <c r="J161" i="17"/>
  <c r="P161" i="17" s="1"/>
  <c r="J522" i="17"/>
  <c r="P522" i="17" s="1"/>
  <c r="J372" i="17"/>
  <c r="P372" i="17" s="1"/>
  <c r="J364" i="17"/>
  <c r="P364" i="17" s="1"/>
  <c r="J826" i="17"/>
  <c r="P826" i="17" s="1"/>
  <c r="J642" i="17"/>
  <c r="P642" i="17" s="1"/>
  <c r="J890" i="17"/>
  <c r="P890" i="17" s="1"/>
  <c r="J124" i="17"/>
  <c r="P124" i="17" s="1"/>
  <c r="J1205" i="17"/>
  <c r="P1205" i="17" s="1"/>
  <c r="J167" i="16"/>
  <c r="J984" i="17"/>
  <c r="P984" i="17" s="1"/>
  <c r="J478" i="17"/>
  <c r="P478" i="17" s="1"/>
  <c r="J257" i="17"/>
  <c r="P257" i="17" s="1"/>
  <c r="J709" i="17"/>
  <c r="P709" i="17" s="1"/>
  <c r="J23" i="16"/>
  <c r="P23" i="16" s="1"/>
  <c r="L68" i="20" s="1"/>
  <c r="M68" i="20" s="1"/>
  <c r="J28" i="16"/>
  <c r="J208" i="16"/>
  <c r="J192" i="17"/>
  <c r="P192" i="17" s="1"/>
  <c r="J1115" i="17"/>
  <c r="P1115" i="17" s="1"/>
  <c r="J546" i="17"/>
  <c r="P546" i="17" s="1"/>
  <c r="J1187" i="17"/>
  <c r="P1187" i="17" s="1"/>
  <c r="J1155" i="17"/>
  <c r="P1155" i="17" s="1"/>
  <c r="J95" i="14"/>
  <c r="J595" i="17"/>
  <c r="P595" i="17" s="1"/>
  <c r="J1039" i="17"/>
  <c r="P1039" i="17" s="1"/>
  <c r="J120" i="17"/>
  <c r="J920" i="17"/>
  <c r="P920" i="17" s="1"/>
  <c r="J1455" i="17"/>
  <c r="J216" i="17"/>
  <c r="P216" i="17" s="1"/>
  <c r="J162" i="14"/>
  <c r="J1179" i="17"/>
  <c r="P1179" i="17" s="1"/>
  <c r="J733" i="17"/>
  <c r="P733" i="17" s="1"/>
  <c r="J116" i="16"/>
  <c r="J1432" i="17"/>
  <c r="P1432" i="17" s="1"/>
  <c r="J1367" i="17"/>
  <c r="P1367" i="17" s="1"/>
  <c r="J342" i="17"/>
  <c r="P342" i="17" s="1"/>
  <c r="J1191" i="17"/>
  <c r="P1191" i="17" s="1"/>
  <c r="J132" i="14"/>
  <c r="J1462" i="17"/>
  <c r="J1242" i="17"/>
  <c r="P1242" i="17" s="1"/>
  <c r="J30" i="16"/>
  <c r="J899" i="17"/>
  <c r="P899" i="17" s="1"/>
  <c r="J1228" i="17"/>
  <c r="P1228" i="17" s="1"/>
  <c r="J1427" i="17"/>
  <c r="P1427" i="17" s="1"/>
  <c r="J524" i="17"/>
  <c r="P524" i="17" s="1"/>
  <c r="J692" i="17"/>
  <c r="P692" i="17" s="1"/>
  <c r="J1408" i="17"/>
  <c r="P1408" i="17" s="1"/>
  <c r="J485" i="17"/>
  <c r="P485" i="17" s="1"/>
  <c r="J415" i="17"/>
  <c r="P415" i="17" s="1"/>
  <c r="J791" i="17"/>
  <c r="P791" i="17" s="1"/>
  <c r="J1044" i="17"/>
  <c r="P1044" i="17" s="1"/>
  <c r="J1245" i="17"/>
  <c r="P1245" i="17" s="1"/>
  <c r="J81" i="17"/>
  <c r="P81" i="17" s="1"/>
  <c r="J335" i="17"/>
  <c r="P335" i="17" s="1"/>
  <c r="J873" i="17"/>
  <c r="P873" i="17" s="1"/>
  <c r="J234" i="17"/>
  <c r="P234" i="17" s="1"/>
  <c r="J289" i="17"/>
  <c r="P289" i="17" s="1"/>
  <c r="J819" i="17"/>
  <c r="P819" i="17" s="1"/>
  <c r="J33" i="17"/>
  <c r="P33" i="17" s="1"/>
  <c r="J170" i="14"/>
  <c r="J682" i="17"/>
  <c r="P682" i="17" s="1"/>
  <c r="J1074" i="17"/>
  <c r="P1074" i="17" s="1"/>
  <c r="J763" i="17"/>
  <c r="P763" i="17" s="1"/>
  <c r="J1349" i="17"/>
  <c r="P1349" i="17" s="1"/>
  <c r="J1287" i="17"/>
  <c r="P1287" i="17" s="1"/>
  <c r="J207" i="17"/>
  <c r="P207" i="17" s="1"/>
  <c r="J1209" i="17"/>
  <c r="P1209" i="17" s="1"/>
  <c r="J468" i="17"/>
  <c r="P468" i="17" s="1"/>
  <c r="J349" i="17"/>
  <c r="P349" i="17" s="1"/>
  <c r="J383" i="17"/>
  <c r="P383" i="17" s="1"/>
  <c r="J369" i="17"/>
  <c r="P369" i="17" s="1"/>
  <c r="J1303" i="17"/>
  <c r="P1303" i="17" s="1"/>
  <c r="J959" i="17"/>
  <c r="P959" i="17" s="1"/>
  <c r="J689" i="17"/>
  <c r="P689" i="17" s="1"/>
  <c r="J1246" i="17"/>
  <c r="P1246" i="17" s="1"/>
  <c r="J465" i="17"/>
  <c r="P465" i="17" s="1"/>
  <c r="J1468" i="17"/>
  <c r="J200" i="17"/>
  <c r="P200" i="17" s="1"/>
  <c r="J279" i="17"/>
  <c r="P279" i="17" s="1"/>
  <c r="J1256" i="17"/>
  <c r="P1256" i="17" s="1"/>
  <c r="J133" i="17"/>
  <c r="P133" i="17" s="1"/>
  <c r="J1218" i="17"/>
  <c r="P1218" i="17" s="1"/>
  <c r="J368" i="17"/>
  <c r="P368" i="17" s="1"/>
  <c r="J1042" i="17"/>
  <c r="P1042" i="17" s="1"/>
  <c r="J501" i="17"/>
  <c r="P501" i="17" s="1"/>
  <c r="J622" i="17"/>
  <c r="P622" i="17" s="1"/>
  <c r="J1041" i="17"/>
  <c r="P1041" i="17" s="1"/>
  <c r="J167" i="17"/>
  <c r="P167" i="17" s="1"/>
  <c r="J620" i="17"/>
  <c r="P620" i="17" s="1"/>
  <c r="J1361" i="17"/>
  <c r="P1361" i="17" s="1"/>
  <c r="J198" i="14"/>
  <c r="J127" i="14"/>
  <c r="J1150" i="17"/>
  <c r="P1150" i="17" s="1"/>
  <c r="J211" i="16"/>
  <c r="J184" i="16"/>
  <c r="J1333" i="17"/>
  <c r="P1333" i="17" s="1"/>
  <c r="J111" i="16"/>
  <c r="J1090" i="17"/>
  <c r="P1090" i="17" s="1"/>
  <c r="J1047" i="17"/>
  <c r="P1047" i="17" s="1"/>
  <c r="J313" i="17"/>
  <c r="P313" i="17" s="1"/>
  <c r="J65" i="16"/>
  <c r="J137" i="14"/>
  <c r="J168" i="14"/>
  <c r="J704" i="17"/>
  <c r="P704" i="17" s="1"/>
  <c r="P1425" i="17"/>
  <c r="J615" i="17"/>
  <c r="P615" i="17" s="1"/>
  <c r="J1036" i="17"/>
  <c r="P1036" i="17" s="1"/>
  <c r="J131" i="16"/>
  <c r="J981" i="17"/>
  <c r="P981" i="17" s="1"/>
  <c r="J442" i="17"/>
  <c r="P442" i="17" s="1"/>
  <c r="J1422" i="17"/>
  <c r="P1422" i="17" s="1"/>
  <c r="J544" i="17"/>
  <c r="P544" i="17" s="1"/>
  <c r="J235" i="17"/>
  <c r="P235" i="17" s="1"/>
  <c r="J161" i="16"/>
  <c r="J545" i="17"/>
  <c r="P545" i="17" s="1"/>
  <c r="J670" i="17"/>
  <c r="P670" i="17" s="1"/>
  <c r="J1494" i="17"/>
  <c r="J412" i="17"/>
  <c r="P412" i="17" s="1"/>
  <c r="J1341" i="17"/>
  <c r="P1341" i="17" s="1"/>
  <c r="J617" i="17"/>
  <c r="P617" i="17" s="1"/>
  <c r="J352" i="17"/>
  <c r="P352" i="17" s="1"/>
  <c r="J1208" i="17"/>
  <c r="P1208" i="17" s="1"/>
  <c r="J505" i="17"/>
  <c r="P505" i="17" s="1"/>
  <c r="J337" i="17"/>
  <c r="P337" i="17" s="1"/>
  <c r="J162" i="17"/>
  <c r="P162" i="17" s="1"/>
  <c r="J83" i="17"/>
  <c r="P83" i="17" s="1"/>
  <c r="J513" i="17"/>
  <c r="P513" i="17" s="1"/>
  <c r="J320" i="17"/>
  <c r="P320" i="17" s="1"/>
  <c r="J434" i="17"/>
  <c r="P434" i="17" s="1"/>
  <c r="J259" i="17"/>
  <c r="P259" i="17" s="1"/>
  <c r="J272" i="17"/>
  <c r="P272" i="17" s="1"/>
  <c r="J458" i="17"/>
  <c r="P458" i="17" s="1"/>
  <c r="J205" i="17"/>
  <c r="P205" i="17" s="1"/>
  <c r="J672" i="17"/>
  <c r="P672" i="17" s="1"/>
  <c r="J90" i="16"/>
  <c r="J1092" i="17"/>
  <c r="P1092" i="17" s="1"/>
  <c r="J361" i="17"/>
  <c r="P361" i="17" s="1"/>
  <c r="J957" i="17"/>
  <c r="P957" i="17" s="1"/>
  <c r="J979" i="17"/>
  <c r="P979" i="17" s="1"/>
  <c r="J594" i="17"/>
  <c r="P594" i="17" s="1"/>
  <c r="J116" i="17"/>
  <c r="P116" i="17" s="1"/>
  <c r="J865" i="17"/>
  <c r="P865" i="17" s="1"/>
  <c r="J146" i="17"/>
  <c r="P146" i="17" s="1"/>
  <c r="J1323" i="17"/>
  <c r="P1323" i="17" s="1"/>
  <c r="J208" i="17"/>
  <c r="P208" i="17" s="1"/>
  <c r="J1499" i="17"/>
  <c r="J721" i="17"/>
  <c r="P721" i="17" s="1"/>
  <c r="J55" i="14"/>
  <c r="J324" i="17"/>
  <c r="P324" i="17" s="1"/>
  <c r="J100" i="16"/>
  <c r="J61" i="17"/>
  <c r="P61" i="17" s="1"/>
  <c r="J1463" i="17"/>
  <c r="J962" i="17"/>
  <c r="P962" i="17" s="1"/>
  <c r="J1123" i="17"/>
  <c r="P1123" i="17" s="1"/>
  <c r="J37" i="16"/>
  <c r="J1184" i="17"/>
  <c r="P1184" i="17" s="1"/>
  <c r="J985" i="17"/>
  <c r="P985" i="17" s="1"/>
  <c r="J85" i="14"/>
  <c r="J138" i="14"/>
  <c r="J651" i="17"/>
  <c r="P651" i="17" s="1"/>
  <c r="J1164" i="17"/>
  <c r="P1164" i="17" s="1"/>
  <c r="J123" i="16"/>
  <c r="J105" i="16"/>
  <c r="J840" i="17"/>
  <c r="P840" i="17" s="1"/>
  <c r="J717" i="17"/>
  <c r="P717" i="17" s="1"/>
  <c r="J653" i="17"/>
  <c r="P653" i="17" s="1"/>
  <c r="J1007" i="17"/>
  <c r="P1007" i="17" s="1"/>
  <c r="J204" i="16"/>
  <c r="J97" i="17"/>
  <c r="P97" i="17" s="1"/>
  <c r="J1102" i="17"/>
  <c r="P1102" i="17" s="1"/>
  <c r="J1368" i="17"/>
  <c r="P1368" i="17" s="1"/>
  <c r="J140" i="17"/>
  <c r="P140" i="17" s="1"/>
  <c r="J1473" i="17"/>
  <c r="J1272" i="17"/>
  <c r="P1272" i="17" s="1"/>
  <c r="J800" i="17"/>
  <c r="P800" i="17" s="1"/>
  <c r="J889" i="17"/>
  <c r="P889" i="17" s="1"/>
  <c r="J61" i="14"/>
  <c r="J50" i="16"/>
  <c r="J807" i="17"/>
  <c r="P807" i="17" s="1"/>
  <c r="J83" i="14"/>
  <c r="J157" i="14"/>
  <c r="J1139" i="17"/>
  <c r="P1139" i="17" s="1"/>
  <c r="J960" i="17"/>
  <c r="P960" i="17" s="1"/>
  <c r="J648" i="17"/>
  <c r="P648" i="17" s="1"/>
  <c r="J1451" i="17"/>
  <c r="P1451" i="17" s="1"/>
  <c r="J28" i="14"/>
  <c r="J750" i="17"/>
  <c r="P750" i="17" s="1"/>
  <c r="J684" i="17"/>
  <c r="P684" i="17" s="1"/>
  <c r="J218" i="17"/>
  <c r="P218" i="17" s="1"/>
  <c r="J1079" i="17"/>
  <c r="P1079" i="17" s="1"/>
  <c r="J55" i="17"/>
  <c r="P55" i="17" s="1"/>
  <c r="J1168" i="17"/>
  <c r="P1168" i="17" s="1"/>
  <c r="J1169" i="17"/>
  <c r="P1169" i="17" s="1"/>
  <c r="J1275" i="17"/>
  <c r="P1275" i="17" s="1"/>
  <c r="J894" i="17"/>
  <c r="P894" i="17" s="1"/>
  <c r="J391" i="17"/>
  <c r="P391" i="17" s="1"/>
  <c r="J411" i="17"/>
  <c r="P411" i="17" s="1"/>
  <c r="J1437" i="17"/>
  <c r="P1437" i="17" s="1"/>
  <c r="J598" i="17"/>
  <c r="P598" i="17" s="1"/>
  <c r="J1464" i="17"/>
  <c r="J1319" i="17"/>
  <c r="P1319" i="17" s="1"/>
  <c r="J74" i="17"/>
  <c r="P74" i="17" s="1"/>
  <c r="J635" i="17"/>
  <c r="P635" i="17" s="1"/>
  <c r="J206" i="17"/>
  <c r="P206" i="17" s="1"/>
  <c r="J806" i="17"/>
  <c r="P806" i="17" s="1"/>
  <c r="J1170" i="17"/>
  <c r="P1170" i="17" s="1"/>
  <c r="J71" i="17"/>
  <c r="P71" i="17" s="1"/>
  <c r="J1229" i="17"/>
  <c r="P1229" i="17" s="1"/>
  <c r="J147" i="17"/>
  <c r="P147" i="17" s="1"/>
  <c r="J1033" i="17"/>
  <c r="P1033" i="17" s="1"/>
  <c r="J1050" i="17"/>
  <c r="P1050" i="17" s="1"/>
  <c r="J1348" i="17"/>
  <c r="P1348" i="17" s="1"/>
  <c r="J343" i="17"/>
  <c r="P343" i="17" s="1"/>
  <c r="J1286" i="17"/>
  <c r="P1286" i="17" s="1"/>
  <c r="J42" i="14"/>
  <c r="J173" i="14"/>
  <c r="J205" i="14"/>
  <c r="J933" i="17"/>
  <c r="P933" i="17" s="1"/>
  <c r="J1055" i="17"/>
  <c r="P1055" i="17" s="1"/>
  <c r="J47" i="16"/>
  <c r="J190" i="14"/>
  <c r="J180" i="14"/>
  <c r="J95" i="16"/>
  <c r="J172" i="16"/>
  <c r="J552" i="17"/>
  <c r="P552" i="17" s="1"/>
  <c r="J1491" i="17"/>
  <c r="J1375" i="17"/>
  <c r="P1375" i="17" s="1"/>
  <c r="J169" i="16"/>
  <c r="J23" i="14"/>
  <c r="P23" i="14" s="1"/>
  <c r="J1497" i="17"/>
  <c r="J1073" i="17"/>
  <c r="P1073" i="17" s="1"/>
  <c r="J133" i="16"/>
  <c r="J171" i="14"/>
  <c r="J284" i="17"/>
  <c r="P284" i="17" s="1"/>
  <c r="J767" i="17"/>
  <c r="P767" i="17" s="1"/>
  <c r="J741" i="17"/>
  <c r="P741" i="17" s="1"/>
  <c r="J827" i="17"/>
  <c r="P827" i="17" s="1"/>
  <c r="J162" i="16"/>
  <c r="J879" i="17"/>
  <c r="P879" i="17" s="1"/>
  <c r="J353" i="17"/>
  <c r="P353" i="17" s="1"/>
  <c r="J39" i="16"/>
  <c r="J154" i="16"/>
  <c r="J74" i="14"/>
  <c r="J213" i="14"/>
  <c r="J106" i="14"/>
  <c r="J1479" i="17"/>
  <c r="J966" i="17"/>
  <c r="P966" i="17" s="1"/>
  <c r="J432" i="17"/>
  <c r="P432" i="17" s="1"/>
  <c r="J166" i="14"/>
  <c r="J963" i="17"/>
  <c r="P963" i="17" s="1"/>
  <c r="J1252" i="17"/>
  <c r="P1252" i="17" s="1"/>
  <c r="J1064" i="17"/>
  <c r="P1064" i="17" s="1"/>
  <c r="J30" i="17"/>
  <c r="P30" i="17" s="1"/>
  <c r="J48" i="17"/>
  <c r="P48" i="17" s="1"/>
  <c r="J487" i="17"/>
  <c r="P487" i="17" s="1"/>
  <c r="J86" i="17"/>
  <c r="P86" i="17" s="1"/>
  <c r="J815" i="17"/>
  <c r="P815" i="17" s="1"/>
  <c r="J1339" i="17"/>
  <c r="P1339" i="17" s="1"/>
  <c r="J96" i="14"/>
  <c r="J195" i="14"/>
  <c r="J89" i="14"/>
  <c r="J748" i="17"/>
  <c r="P748" i="17" s="1"/>
  <c r="J1445" i="17"/>
  <c r="P1445" i="17" s="1"/>
  <c r="J223" i="17"/>
  <c r="P223" i="17" s="1"/>
  <c r="J64" i="14"/>
  <c r="J221" i="17"/>
  <c r="P221" i="17" s="1"/>
  <c r="J908" i="17"/>
  <c r="P908" i="17" s="1"/>
  <c r="J573" i="17"/>
  <c r="P573" i="17" s="1"/>
  <c r="J728" i="17"/>
  <c r="P728" i="17" s="1"/>
  <c r="J1190" i="17"/>
  <c r="P1190" i="17" s="1"/>
  <c r="J1326" i="17"/>
  <c r="P1326" i="17" s="1"/>
  <c r="J1058" i="17"/>
  <c r="P1058" i="17" s="1"/>
  <c r="J602" i="17"/>
  <c r="P602" i="17" s="1"/>
  <c r="J185" i="16"/>
  <c r="J392" i="17"/>
  <c r="P392" i="17" s="1"/>
  <c r="J1032" i="17"/>
  <c r="P1032" i="17" s="1"/>
  <c r="J403" i="17"/>
  <c r="P403" i="17" s="1"/>
  <c r="J997" i="17"/>
  <c r="P997" i="17" s="1"/>
  <c r="J379" i="17"/>
  <c r="P379" i="17" s="1"/>
  <c r="J1461" i="17"/>
  <c r="J1383" i="17"/>
  <c r="P1383" i="17" s="1"/>
  <c r="J1258" i="17"/>
  <c r="P1258" i="17" s="1"/>
  <c r="J1174" i="17"/>
  <c r="P1174" i="17" s="1"/>
  <c r="J446" i="17"/>
  <c r="P446" i="17" s="1"/>
  <c r="J87" i="14"/>
  <c r="J730" i="17"/>
  <c r="P730" i="17" s="1"/>
  <c r="J1335" i="17"/>
  <c r="P1335" i="17" s="1"/>
  <c r="J954" i="17"/>
  <c r="P954" i="17" s="1"/>
  <c r="J1016" i="17"/>
  <c r="P1016" i="17" s="1"/>
  <c r="J68" i="17"/>
  <c r="P68" i="17" s="1"/>
  <c r="J166" i="17"/>
  <c r="P166" i="17" s="1"/>
  <c r="J397" i="17"/>
  <c r="P397" i="17" s="1"/>
  <c r="J178" i="14"/>
  <c r="J285" i="17"/>
  <c r="P285" i="17" s="1"/>
  <c r="J163" i="17"/>
  <c r="P163" i="17" s="1"/>
  <c r="J568" i="17"/>
  <c r="P568" i="17" s="1"/>
  <c r="J44" i="16"/>
  <c r="J774" i="17"/>
  <c r="P774" i="17" s="1"/>
  <c r="J1167" i="17"/>
  <c r="P1167" i="17" s="1"/>
  <c r="J31" i="14"/>
  <c r="J77" i="16"/>
  <c r="J375" i="17"/>
  <c r="P375" i="17" s="1"/>
  <c r="J657" i="17"/>
  <c r="P657" i="17" s="1"/>
  <c r="J142" i="17"/>
  <c r="P142" i="17" s="1"/>
  <c r="J104" i="16"/>
  <c r="J929" i="17"/>
  <c r="P929" i="17" s="1"/>
  <c r="J164" i="16"/>
  <c r="J1106" i="17"/>
  <c r="P1106" i="17" s="1"/>
  <c r="J308" i="17"/>
  <c r="P308" i="17" s="1"/>
  <c r="J206" i="16"/>
  <c r="J44" i="17"/>
  <c r="P44" i="17" s="1"/>
  <c r="J155" i="14"/>
  <c r="J53" i="14"/>
  <c r="J1467" i="17"/>
  <c r="J142" i="14"/>
  <c r="J130" i="14"/>
  <c r="J549" i="17"/>
  <c r="P549" i="17" s="1"/>
  <c r="J558" i="17"/>
  <c r="P558" i="17" s="1"/>
  <c r="J876" i="17"/>
  <c r="P876" i="17" s="1"/>
  <c r="J444" i="17"/>
  <c r="P444" i="17" s="1"/>
  <c r="J199" i="16"/>
  <c r="J197" i="16"/>
  <c r="J808" i="17"/>
  <c r="P808" i="17" s="1"/>
  <c r="J63" i="14"/>
  <c r="J681" i="17"/>
  <c r="P681" i="17" s="1"/>
  <c r="J175" i="14"/>
  <c r="J153" i="16"/>
  <c r="J46" i="17"/>
  <c r="P46" i="17" s="1"/>
  <c r="J1481" i="17"/>
  <c r="J1060" i="17"/>
  <c r="P1060" i="17" s="1"/>
  <c r="J40" i="17"/>
  <c r="P40" i="17" s="1"/>
  <c r="J1017" i="17"/>
  <c r="P1017" i="17" s="1"/>
  <c r="J998" i="17"/>
  <c r="P998" i="17" s="1"/>
  <c r="J388" i="17"/>
  <c r="P388" i="17" s="1"/>
  <c r="J600" i="17"/>
  <c r="P600" i="17" s="1"/>
  <c r="J165" i="14"/>
  <c r="J92" i="14"/>
  <c r="J196" i="16"/>
  <c r="J197" i="14"/>
  <c r="J829" i="17"/>
  <c r="P829" i="17" s="1"/>
  <c r="J755" i="17"/>
  <c r="P755" i="17" s="1"/>
  <c r="J572" i="17"/>
  <c r="P572" i="17" s="1"/>
  <c r="J136" i="16"/>
  <c r="J780" i="17"/>
  <c r="P780" i="17" s="1"/>
  <c r="J112" i="14"/>
  <c r="J184" i="14"/>
  <c r="J135" i="16"/>
  <c r="J132" i="16"/>
  <c r="J29" i="17"/>
  <c r="P29" i="17" s="1"/>
  <c r="J46" i="14"/>
  <c r="J36" i="16"/>
  <c r="J84" i="14"/>
  <c r="J1351" i="17"/>
  <c r="P1351" i="17" s="1"/>
  <c r="J121" i="16"/>
  <c r="J1071" i="17"/>
  <c r="P1071" i="17" s="1"/>
  <c r="J37" i="14"/>
  <c r="J38" i="14"/>
  <c r="J215" i="16"/>
  <c r="J409" i="17"/>
  <c r="P409" i="17" s="1"/>
  <c r="J1312" i="17"/>
  <c r="P1312" i="17" s="1"/>
  <c r="J971" i="17"/>
  <c r="P971" i="17" s="1"/>
  <c r="J95" i="17"/>
  <c r="P95" i="17" s="1"/>
  <c r="J967" i="17"/>
  <c r="P967" i="17" s="1"/>
  <c r="J232" i="17"/>
  <c r="P232" i="17" s="1"/>
  <c r="J139" i="17"/>
  <c r="P139" i="17" s="1"/>
  <c r="J213" i="17"/>
  <c r="P213" i="17" s="1"/>
  <c r="J461" i="17"/>
  <c r="P461" i="17" s="1"/>
  <c r="J804" i="17"/>
  <c r="P804" i="17" s="1"/>
  <c r="J105" i="17"/>
  <c r="P105" i="17" s="1"/>
  <c r="J1395" i="17"/>
  <c r="P1395" i="17" s="1"/>
  <c r="J1026" i="17"/>
  <c r="P1026" i="17" s="1"/>
  <c r="J1157" i="17"/>
  <c r="P1157" i="17" s="1"/>
  <c r="J199" i="17"/>
  <c r="P199" i="17" s="1"/>
  <c r="J1015" i="17"/>
  <c r="P1015" i="17" s="1"/>
  <c r="J571" i="17"/>
  <c r="P571" i="17" s="1"/>
  <c r="J182" i="17"/>
  <c r="P182" i="17" s="1"/>
  <c r="J906" i="17"/>
  <c r="P906" i="17" s="1"/>
  <c r="J316" i="17"/>
  <c r="P316" i="17" s="1"/>
  <c r="J293" i="17"/>
  <c r="P293" i="17" s="1"/>
  <c r="J137" i="17"/>
  <c r="P137" i="17" s="1"/>
  <c r="J931" i="17"/>
  <c r="P931" i="17" s="1"/>
  <c r="J270" i="17"/>
  <c r="P270" i="17" s="1"/>
  <c r="J994" i="17"/>
  <c r="P994" i="17" s="1"/>
  <c r="J338" i="17"/>
  <c r="P338" i="17" s="1"/>
  <c r="J1070" i="17"/>
  <c r="P1070" i="17" s="1"/>
  <c r="J425" i="17"/>
  <c r="P425" i="17" s="1"/>
  <c r="J673" i="17"/>
  <c r="P673" i="17" s="1"/>
  <c r="J394" i="17"/>
  <c r="P394" i="17" s="1"/>
  <c r="J813" i="17"/>
  <c r="P813" i="17" s="1"/>
  <c r="J44" i="14"/>
  <c r="J41" i="17"/>
  <c r="P41" i="17" s="1"/>
  <c r="J128" i="17"/>
  <c r="P128" i="17" s="1"/>
  <c r="J530" i="17"/>
  <c r="P530" i="17" s="1"/>
  <c r="J999" i="17"/>
  <c r="P999" i="17" s="1"/>
  <c r="J68" i="14"/>
  <c r="J1480" i="17"/>
  <c r="J983" i="17"/>
  <c r="P983" i="17" s="1"/>
  <c r="J866" i="17"/>
  <c r="P866" i="17" s="1"/>
  <c r="J559" i="17"/>
  <c r="P559" i="17" s="1"/>
  <c r="J621" i="17"/>
  <c r="P621" i="17" s="1"/>
  <c r="J167" i="14"/>
  <c r="J52" i="17"/>
  <c r="P52" i="17" s="1"/>
  <c r="J163" i="14"/>
  <c r="J113" i="16"/>
  <c r="J252" i="17"/>
  <c r="P252" i="17" s="1"/>
  <c r="J60" i="14"/>
  <c r="J148" i="16"/>
  <c r="J54" i="14"/>
  <c r="J57" i="16"/>
  <c r="J599" i="17"/>
  <c r="P599" i="17" s="1"/>
  <c r="J1148" i="17"/>
  <c r="P1148" i="17" s="1"/>
  <c r="J202" i="16"/>
  <c r="J62" i="16"/>
  <c r="J803" i="17"/>
  <c r="P803" i="17" s="1"/>
  <c r="J822" i="17"/>
  <c r="P822" i="17" s="1"/>
  <c r="J1200" i="17"/>
  <c r="P1200" i="17" s="1"/>
  <c r="J51" i="16"/>
  <c r="J256" i="17"/>
  <c r="P256" i="17" s="1"/>
  <c r="J1369" i="17"/>
  <c r="P1369" i="17" s="1"/>
  <c r="J1118" i="17"/>
  <c r="P1118" i="17" s="1"/>
  <c r="J156" i="17"/>
  <c r="P156" i="17" s="1"/>
  <c r="J1357" i="17"/>
  <c r="P1357" i="17" s="1"/>
  <c r="J1298" i="17"/>
  <c r="P1298" i="17" s="1"/>
  <c r="J42" i="17"/>
  <c r="P42" i="17" s="1"/>
  <c r="J885" i="17"/>
  <c r="P885" i="17" s="1"/>
  <c r="J864" i="17"/>
  <c r="P864" i="17" s="1"/>
  <c r="J1110" i="17"/>
  <c r="P1110" i="17" s="1"/>
  <c r="J1321" i="17"/>
  <c r="P1321" i="17" s="1"/>
  <c r="J54" i="16"/>
  <c r="J1329" i="17"/>
  <c r="P1329" i="17" s="1"/>
  <c r="J172" i="17"/>
  <c r="P172" i="17" s="1"/>
  <c r="J968" i="17"/>
  <c r="P968" i="17" s="1"/>
  <c r="J1401" i="17"/>
  <c r="P1401" i="17" s="1"/>
  <c r="J1364" i="17"/>
  <c r="P1364" i="17" s="1"/>
  <c r="J477" i="17"/>
  <c r="P477" i="17" s="1"/>
  <c r="J727" i="17"/>
  <c r="P727" i="17" s="1"/>
  <c r="J47" i="14"/>
  <c r="J205" i="16"/>
  <c r="J22" i="16"/>
  <c r="P22" i="16" s="1"/>
  <c r="L67" i="20" s="1"/>
  <c r="M67" i="20" s="1"/>
  <c r="J118" i="14"/>
  <c r="J63" i="16"/>
  <c r="J310" i="17"/>
  <c r="P310" i="17" s="1"/>
  <c r="J964" i="17"/>
  <c r="P964" i="17" s="1"/>
  <c r="J1403" i="17"/>
  <c r="P1403" i="17" s="1"/>
  <c r="J1295" i="17"/>
  <c r="P1295" i="17" s="1"/>
  <c r="J25" i="14"/>
  <c r="J48" i="14"/>
  <c r="J1353" i="17"/>
  <c r="P1353" i="17" s="1"/>
  <c r="J1496" i="17"/>
  <c r="J214" i="16"/>
  <c r="J113" i="17"/>
  <c r="P113" i="17" s="1"/>
  <c r="J189" i="17"/>
  <c r="P189" i="17" s="1"/>
  <c r="J39" i="17"/>
  <c r="P39" i="17" s="1"/>
  <c r="J613" i="17"/>
  <c r="P613" i="17" s="1"/>
  <c r="J106" i="16"/>
  <c r="J1109" i="17"/>
  <c r="P1109" i="17" s="1"/>
  <c r="J1416" i="17"/>
  <c r="P1416" i="17" s="1"/>
  <c r="J1054" i="17"/>
  <c r="P1054" i="17" s="1"/>
  <c r="J1096" i="17"/>
  <c r="P1096" i="17" s="1"/>
  <c r="J772" i="17"/>
  <c r="P772" i="17" s="1"/>
  <c r="J275" i="17"/>
  <c r="P275" i="17" s="1"/>
  <c r="J351" i="17"/>
  <c r="P351" i="17" s="1"/>
  <c r="J1330" i="17"/>
  <c r="P1330" i="17" s="1"/>
  <c r="J1475" i="17"/>
  <c r="J399" i="17"/>
  <c r="P399" i="17" s="1"/>
  <c r="J267" i="17"/>
  <c r="P267" i="17" s="1"/>
  <c r="J410" i="17"/>
  <c r="P410" i="17" s="1"/>
  <c r="J486" i="17"/>
  <c r="P486" i="17" s="1"/>
  <c r="J428" i="17"/>
  <c r="P428" i="17" s="1"/>
  <c r="J958" i="17"/>
  <c r="P958" i="17" s="1"/>
  <c r="J1459" i="17"/>
  <c r="J153" i="17"/>
  <c r="P153" i="17" s="1"/>
  <c r="J475" i="17"/>
  <c r="P475" i="17" s="1"/>
  <c r="J1112" i="17"/>
  <c r="P1112" i="17" s="1"/>
  <c r="J250" i="17"/>
  <c r="P250" i="17" s="1"/>
  <c r="J990" i="17"/>
  <c r="P990" i="17" s="1"/>
  <c r="J75" i="17"/>
  <c r="J296" i="17"/>
  <c r="P296" i="17" s="1"/>
  <c r="J778" i="17"/>
  <c r="P778" i="17" s="1"/>
  <c r="J240" i="17"/>
  <c r="P240" i="17" s="1"/>
  <c r="J283" i="17"/>
  <c r="P283" i="17" s="1"/>
  <c r="J463" i="17"/>
  <c r="P463" i="17" s="1"/>
  <c r="J348" i="17"/>
  <c r="P348" i="17" s="1"/>
  <c r="J443" i="17"/>
  <c r="P443" i="17" s="1"/>
  <c r="J79" i="16"/>
  <c r="J630" i="17"/>
  <c r="P630" i="17" s="1"/>
  <c r="J796" i="17"/>
  <c r="P796" i="17" s="1"/>
  <c r="J124" i="16"/>
  <c r="J1204" i="17"/>
  <c r="P1204" i="17" s="1"/>
  <c r="J857" i="17"/>
  <c r="P857" i="17" s="1"/>
  <c r="J1255" i="17"/>
  <c r="P1255" i="17" s="1"/>
  <c r="J766" i="17"/>
  <c r="P766" i="17" s="1"/>
  <c r="J99" i="14"/>
  <c r="J1424" i="17"/>
  <c r="P1424" i="17" s="1"/>
  <c r="J460" i="17"/>
  <c r="P460" i="17" s="1"/>
  <c r="J1268" i="17"/>
  <c r="P1268" i="17" s="1"/>
  <c r="J31" i="17"/>
  <c r="P31" i="17" s="1"/>
  <c r="J1043" i="17"/>
  <c r="P1043" i="17" s="1"/>
  <c r="J129" i="14"/>
  <c r="J1199" i="17"/>
  <c r="P1199" i="17" s="1"/>
  <c r="J158" i="17"/>
  <c r="P158" i="17" s="1"/>
  <c r="J781" i="17"/>
  <c r="P781" i="17" s="1"/>
  <c r="J203" i="16"/>
  <c r="J1380" i="17"/>
  <c r="P1380" i="17" s="1"/>
  <c r="J1192" i="17"/>
  <c r="P1192" i="17" s="1"/>
  <c r="J1279" i="17"/>
  <c r="P1279" i="17" s="1"/>
  <c r="J114" i="14"/>
  <c r="J1108" i="17"/>
  <c r="P1108" i="17" s="1"/>
  <c r="J165" i="17"/>
  <c r="P165" i="17" s="1"/>
  <c r="J153" i="14"/>
  <c r="J528" i="17"/>
  <c r="P528" i="17" s="1"/>
  <c r="J1390" i="17"/>
  <c r="P1390" i="17" s="1"/>
  <c r="J525" i="17"/>
  <c r="P525" i="17" s="1"/>
  <c r="J722" i="17"/>
  <c r="P722" i="17" s="1"/>
  <c r="J43" i="17"/>
  <c r="P43" i="17" s="1"/>
  <c r="J1119" i="17"/>
  <c r="P1119" i="17" s="1"/>
  <c r="J80" i="14"/>
  <c r="J628" i="17"/>
  <c r="P628" i="17" s="1"/>
  <c r="J1124" i="17"/>
  <c r="P1124" i="17" s="1"/>
  <c r="J72" i="17"/>
  <c r="P72" i="17" s="1"/>
  <c r="J124" i="14"/>
  <c r="J49" i="14"/>
  <c r="J520" i="17"/>
  <c r="P520" i="17" s="1"/>
  <c r="J488" i="17"/>
  <c r="P488" i="17" s="1"/>
  <c r="J764" i="17"/>
  <c r="P764" i="17" s="1"/>
  <c r="J691" i="17"/>
  <c r="P691" i="17" s="1"/>
  <c r="J1121" i="17"/>
  <c r="P1121" i="17" s="1"/>
  <c r="J145" i="16"/>
  <c r="J951" i="17"/>
  <c r="P951" i="17" s="1"/>
  <c r="J1021" i="17"/>
  <c r="P1021" i="17" s="1"/>
  <c r="J1004" i="17"/>
  <c r="P1004" i="17" s="1"/>
  <c r="J198" i="16"/>
  <c r="J51" i="17"/>
  <c r="P51" i="17" s="1"/>
  <c r="J1000" i="17"/>
  <c r="P1000" i="17" s="1"/>
  <c r="J1498" i="17"/>
  <c r="J504" i="17"/>
  <c r="P504" i="17" s="1"/>
  <c r="J1410" i="17"/>
  <c r="P1410" i="17" s="1"/>
  <c r="J1031" i="17"/>
  <c r="P1031" i="17" s="1"/>
  <c r="J1217" i="17"/>
  <c r="P1217" i="17" s="1"/>
  <c r="J1265" i="17"/>
  <c r="P1265" i="17" s="1"/>
  <c r="J305" i="17"/>
  <c r="P305" i="17" s="1"/>
  <c r="J380" i="17"/>
  <c r="P380" i="17" s="1"/>
  <c r="J292" i="17"/>
  <c r="P292" i="17" s="1"/>
  <c r="J974" i="17"/>
  <c r="P974" i="17" s="1"/>
  <c r="J1434" i="17"/>
  <c r="P1434" i="17" s="1"/>
  <c r="J287" i="17"/>
  <c r="P287" i="17" s="1"/>
  <c r="J382" i="17"/>
  <c r="P382" i="17" s="1"/>
  <c r="J1057" i="17"/>
  <c r="P1057" i="17" s="1"/>
  <c r="J742" i="17"/>
  <c r="P742" i="17" s="1"/>
  <c r="J911" i="17"/>
  <c r="P911" i="17" s="1"/>
  <c r="J1197" i="17"/>
  <c r="P1197" i="17" s="1"/>
  <c r="J23" i="17"/>
  <c r="P23" i="17" s="1"/>
  <c r="J1143" i="17"/>
  <c r="P1143" i="17" s="1"/>
  <c r="J187" i="16"/>
  <c r="J183" i="14"/>
  <c r="J679" i="17"/>
  <c r="P679" i="17" s="1"/>
  <c r="J849" i="17"/>
  <c r="P849" i="17" s="1"/>
  <c r="J1180" i="17"/>
  <c r="P1180" i="17" s="1"/>
  <c r="J91" i="14"/>
  <c r="J532" i="17"/>
  <c r="P532" i="17" s="1"/>
  <c r="J897" i="17"/>
  <c r="P897" i="17" s="1"/>
  <c r="J1450" i="17"/>
  <c r="P1450" i="17" s="1"/>
  <c r="J1037" i="17"/>
  <c r="P1037" i="17" s="1"/>
  <c r="J61" i="16"/>
  <c r="J440" i="17"/>
  <c r="P440" i="17" s="1"/>
  <c r="J1327" i="17"/>
  <c r="P1327" i="17" s="1"/>
  <c r="J784" i="17"/>
  <c r="P784" i="17" s="1"/>
  <c r="J78" i="14"/>
  <c r="J912" i="17"/>
  <c r="P912" i="17" s="1"/>
  <c r="J1117" i="17"/>
  <c r="P1117" i="17" s="1"/>
  <c r="J208" i="14"/>
  <c r="J1049" i="17"/>
  <c r="P1049" i="17" s="1"/>
  <c r="J677" i="17"/>
  <c r="P677" i="17" s="1"/>
  <c r="J128" i="14"/>
  <c r="J1024" i="17"/>
  <c r="P1024" i="17" s="1"/>
  <c r="J120" i="16"/>
  <c r="J853" i="17"/>
  <c r="P853" i="17" s="1"/>
  <c r="J159" i="14"/>
  <c r="J99" i="16"/>
  <c r="J1267" i="17"/>
  <c r="P1267" i="17" s="1"/>
  <c r="J385" i="17"/>
  <c r="P385" i="17" s="1"/>
  <c r="J24" i="17"/>
  <c r="P24" i="17" s="1"/>
  <c r="J863" i="17"/>
  <c r="P863" i="17" s="1"/>
  <c r="J574" i="17"/>
  <c r="P574" i="17" s="1"/>
  <c r="J724" i="17"/>
  <c r="P724" i="17" s="1"/>
  <c r="J1398" i="17"/>
  <c r="P1398" i="17" s="1"/>
  <c r="J29" i="14"/>
  <c r="J1449" i="17"/>
  <c r="P1449" i="17" s="1"/>
  <c r="J171" i="16"/>
  <c r="J178" i="16"/>
  <c r="J161" i="14"/>
  <c r="J131" i="14"/>
  <c r="J1441" i="17"/>
  <c r="P1441" i="17" s="1"/>
  <c r="J165" i="16"/>
  <c r="J1149" i="17"/>
  <c r="P1149" i="17" s="1"/>
  <c r="J358" i="17"/>
  <c r="P358" i="17" s="1"/>
  <c r="J531" i="17"/>
  <c r="P531" i="17" s="1"/>
  <c r="J66" i="16"/>
  <c r="J32" i="17"/>
  <c r="P32" i="17" s="1"/>
  <c r="J947" i="17"/>
  <c r="P947" i="17" s="1"/>
  <c r="J163" i="16"/>
  <c r="J1059" i="17"/>
  <c r="P1059" i="17" s="1"/>
  <c r="J605" i="17"/>
  <c r="P605" i="17" s="1"/>
  <c r="J583" i="17"/>
  <c r="P583" i="17" s="1"/>
  <c r="J374" i="17"/>
  <c r="P374" i="17" s="1"/>
  <c r="J422" i="17"/>
  <c r="P422" i="17" s="1"/>
  <c r="J949" i="17"/>
  <c r="P949" i="17" s="1"/>
  <c r="J1419" i="17"/>
  <c r="P1419" i="17" s="1"/>
  <c r="J1386" i="17"/>
  <c r="P1386" i="17" s="1"/>
  <c r="J916" i="17"/>
  <c r="P916" i="17" s="1"/>
  <c r="J398" i="17"/>
  <c r="P398" i="17" s="1"/>
  <c r="J73" i="14"/>
  <c r="J799" i="17"/>
  <c r="P799" i="17" s="1"/>
  <c r="J801" i="17"/>
  <c r="P801" i="17" s="1"/>
  <c r="J181" i="17"/>
  <c r="P181" i="17" s="1"/>
  <c r="J176" i="17"/>
  <c r="P176" i="17" s="1"/>
  <c r="J989" i="17"/>
  <c r="P989" i="17" s="1"/>
  <c r="J842" i="17"/>
  <c r="P842" i="17" s="1"/>
  <c r="J156" i="16"/>
  <c r="J1318" i="17"/>
  <c r="P1318" i="17" s="1"/>
  <c r="J740" i="17"/>
  <c r="P740" i="17" s="1"/>
  <c r="J699" i="17"/>
  <c r="P699" i="17" s="1"/>
  <c r="J1435" i="17"/>
  <c r="P1435" i="17" s="1"/>
  <c r="J1381" i="17"/>
  <c r="P1381" i="17" s="1"/>
  <c r="J1324" i="17"/>
  <c r="P1324" i="17" s="1"/>
  <c r="J236" i="17"/>
  <c r="P236" i="17" s="1"/>
  <c r="J1152" i="17"/>
  <c r="P1152" i="17" s="1"/>
  <c r="J1195" i="17"/>
  <c r="P1195" i="17" s="1"/>
  <c r="J121" i="14"/>
  <c r="J52" i="14"/>
  <c r="J1394" i="17"/>
  <c r="P1394" i="17" s="1"/>
  <c r="J159" i="16"/>
  <c r="J50" i="17"/>
  <c r="P50" i="17" s="1"/>
  <c r="J1406" i="17"/>
  <c r="P1406" i="17" s="1"/>
  <c r="J1294" i="17"/>
  <c r="P1294" i="17" s="1"/>
  <c r="J1125" i="17"/>
  <c r="P1125" i="17" s="1"/>
  <c r="J1460" i="17"/>
  <c r="J156" i="14"/>
  <c r="J144" i="14"/>
  <c r="J1452" i="17"/>
  <c r="J1098" i="17"/>
  <c r="P1098" i="17" s="1"/>
  <c r="J1147" i="17"/>
  <c r="P1147" i="17" s="1"/>
  <c r="J166" i="16"/>
  <c r="J174" i="14"/>
  <c r="J281" i="17"/>
  <c r="P281" i="17" s="1"/>
  <c r="J659" i="17"/>
  <c r="P659" i="17" s="1"/>
  <c r="J34" i="16"/>
  <c r="J168" i="16"/>
  <c r="J69" i="16"/>
  <c r="J671" i="17"/>
  <c r="P671" i="17" s="1"/>
  <c r="J1293" i="17"/>
  <c r="P1293" i="17" s="1"/>
  <c r="J181" i="16"/>
  <c r="J27" i="17"/>
  <c r="P27" i="17" s="1"/>
  <c r="J193" i="16"/>
  <c r="J843" i="17"/>
  <c r="P843" i="17" s="1"/>
  <c r="J86" i="16"/>
  <c r="J146" i="14"/>
  <c r="J28" i="17"/>
  <c r="P28" i="17" s="1"/>
  <c r="J93" i="16"/>
  <c r="J85" i="16"/>
  <c r="J64" i="16"/>
  <c r="J151" i="14"/>
  <c r="J134" i="16"/>
  <c r="J45" i="17"/>
  <c r="P45" i="17" s="1"/>
  <c r="J36" i="17"/>
  <c r="P36" i="17" s="1"/>
  <c r="J123" i="14"/>
  <c r="J190" i="16"/>
  <c r="J749" i="17"/>
  <c r="P749" i="17" s="1"/>
  <c r="J1223" i="17"/>
  <c r="P1223" i="17" s="1"/>
  <c r="J59" i="16"/>
  <c r="J71" i="16"/>
  <c r="J1232" i="17"/>
  <c r="P1232" i="17" s="1"/>
  <c r="J245" i="17"/>
  <c r="P245" i="17" s="1"/>
  <c r="J45" i="14"/>
  <c r="J824" i="17"/>
  <c r="P824" i="17" s="1"/>
  <c r="J944" i="17"/>
  <c r="P944" i="17" s="1"/>
  <c r="J35" i="16"/>
  <c r="J192" i="16"/>
  <c r="J941" i="17"/>
  <c r="P941" i="17" s="1"/>
  <c r="J43" i="14"/>
  <c r="J117" i="16"/>
  <c r="J606" i="17"/>
  <c r="P606" i="17" s="1"/>
  <c r="J884" i="17"/>
  <c r="P884" i="17" s="1"/>
  <c r="J350" i="17"/>
  <c r="P350" i="17" s="1"/>
  <c r="J1301" i="17"/>
  <c r="P1301" i="17" s="1"/>
  <c r="J533" i="17"/>
  <c r="P533" i="17" s="1"/>
  <c r="J882" i="17"/>
  <c r="P882" i="17" s="1"/>
  <c r="J792" i="17"/>
  <c r="P792" i="17" s="1"/>
  <c r="J164" i="17"/>
  <c r="P164" i="17" s="1"/>
  <c r="J1136" i="17"/>
  <c r="P1136" i="17" s="1"/>
  <c r="J858" i="17"/>
  <c r="P858" i="17" s="1"/>
  <c r="J831" i="17"/>
  <c r="P831" i="17" s="1"/>
  <c r="J644" i="17"/>
  <c r="P644" i="17" s="1"/>
  <c r="J77" i="17"/>
  <c r="P77" i="17" s="1"/>
  <c r="J1418" i="17"/>
  <c r="P1418" i="17" s="1"/>
  <c r="J102" i="17"/>
  <c r="P102" i="17" s="1"/>
  <c r="J996" i="17"/>
  <c r="P996" i="17" s="1"/>
  <c r="J190" i="17"/>
  <c r="P190" i="17" s="1"/>
  <c r="J303" i="17"/>
  <c r="P303" i="17" s="1"/>
  <c r="J753" i="17"/>
  <c r="P753" i="17" s="1"/>
  <c r="J925" i="17"/>
  <c r="P925" i="17" s="1"/>
  <c r="J489" i="17"/>
  <c r="P489" i="17" s="1"/>
  <c r="J72" i="14"/>
  <c r="J201" i="14"/>
  <c r="J674" i="17"/>
  <c r="P674" i="17" s="1"/>
  <c r="J429" i="17"/>
  <c r="P429" i="17" s="1"/>
  <c r="J645" i="17"/>
  <c r="P645" i="17" s="1"/>
  <c r="J53" i="17"/>
  <c r="P53" i="17" s="1"/>
  <c r="J1385" i="17"/>
  <c r="P1385" i="17" s="1"/>
  <c r="J1456" i="17"/>
  <c r="J185" i="14"/>
  <c r="J907" i="17"/>
  <c r="P907" i="17" s="1"/>
  <c r="J150" i="16"/>
  <c r="J1443" i="17"/>
  <c r="P1443" i="17" s="1"/>
  <c r="J1257" i="17"/>
  <c r="P1257" i="17" s="1"/>
  <c r="J138" i="16"/>
  <c r="J484" i="17"/>
  <c r="P484" i="17" s="1"/>
  <c r="J90" i="14"/>
  <c r="J817" i="17"/>
  <c r="P817" i="17" s="1"/>
  <c r="J193" i="14"/>
  <c r="J601" i="17"/>
  <c r="P601" i="17" s="1"/>
  <c r="J1483" i="17"/>
  <c r="J97" i="16"/>
  <c r="J360" i="17"/>
  <c r="P360" i="17" s="1"/>
  <c r="J578" i="17"/>
  <c r="P578" i="17" s="1"/>
  <c r="J1093" i="17"/>
  <c r="P1093" i="17" s="1"/>
  <c r="J25" i="17"/>
  <c r="P25" i="17" s="1"/>
  <c r="J707" i="17"/>
  <c r="P707" i="17" s="1"/>
  <c r="J101" i="14"/>
  <c r="J22" i="14"/>
  <c r="P22" i="14" s="1"/>
  <c r="J93" i="14"/>
  <c r="J169" i="14"/>
  <c r="J173" i="16"/>
  <c r="J836" i="17"/>
  <c r="P836" i="17" s="1"/>
  <c r="J22" i="17"/>
  <c r="P22" i="17" s="1"/>
  <c r="J26" i="14"/>
  <c r="J823" i="17"/>
  <c r="P823" i="17" s="1"/>
  <c r="J286" i="17"/>
  <c r="P286" i="17" s="1"/>
  <c r="J29" i="16"/>
  <c r="J67" i="16"/>
  <c r="J31" i="16"/>
  <c r="J38" i="16"/>
  <c r="J523" i="17"/>
  <c r="P523" i="17" s="1"/>
  <c r="J238" i="17"/>
  <c r="P238" i="17" s="1"/>
  <c r="J880" i="17"/>
  <c r="P880" i="17" s="1"/>
  <c r="J482" i="17"/>
  <c r="P482" i="17" s="1"/>
  <c r="J537" i="17"/>
  <c r="P537" i="17" s="1"/>
  <c r="J453" i="17"/>
  <c r="P453" i="17" s="1"/>
  <c r="J835" i="17"/>
  <c r="P835" i="17" s="1"/>
  <c r="J325" i="17"/>
  <c r="P325" i="17" s="1"/>
  <c r="J107" i="14"/>
  <c r="J1094" i="17"/>
  <c r="P1094" i="17" s="1"/>
  <c r="J90" i="17"/>
  <c r="P90" i="17" s="1"/>
  <c r="J1052" i="17"/>
  <c r="P1052" i="17" s="1"/>
  <c r="J1235" i="17"/>
  <c r="P1235" i="17" s="1"/>
  <c r="J176" i="16"/>
  <c r="J103" i="14"/>
  <c r="J1376" i="17"/>
  <c r="P1376" i="17" s="1"/>
  <c r="J126" i="16"/>
  <c r="J218" i="14"/>
  <c r="J210" i="16"/>
  <c r="J155" i="16"/>
  <c r="J1154" i="17"/>
  <c r="P1154" i="17" s="1"/>
  <c r="J102" i="14"/>
  <c r="J40" i="16"/>
  <c r="J262" i="17"/>
  <c r="P262" i="17" s="1"/>
  <c r="J928" i="17"/>
  <c r="P928" i="17" s="1"/>
  <c r="J538" i="17"/>
  <c r="P538" i="17" s="1"/>
  <c r="J347" i="17"/>
  <c r="P347" i="17" s="1"/>
  <c r="J560" i="17"/>
  <c r="P560" i="17" s="1"/>
  <c r="J757" i="17"/>
  <c r="P757" i="17" s="1"/>
  <c r="J203" i="14"/>
  <c r="J49" i="16"/>
  <c r="J114" i="16"/>
  <c r="J1465" i="17"/>
  <c r="J72" i="16"/>
  <c r="J119" i="14"/>
  <c r="J111" i="17"/>
  <c r="P111" i="17" s="1"/>
  <c r="J159" i="17"/>
  <c r="P159" i="17" s="1"/>
  <c r="J713" i="17"/>
  <c r="P713" i="17" s="1"/>
  <c r="J1417" i="17"/>
  <c r="P1417" i="17" s="1"/>
  <c r="J76" i="17"/>
  <c r="P76" i="17" s="1"/>
  <c r="J321" i="17"/>
  <c r="P321" i="17" s="1"/>
  <c r="J1210" i="17"/>
  <c r="P1210" i="17" s="1"/>
  <c r="J254" i="17"/>
  <c r="P254" i="17" s="1"/>
  <c r="J980" i="17"/>
  <c r="P980" i="17" s="1"/>
  <c r="J548" i="17"/>
  <c r="P548" i="17" s="1"/>
  <c r="J871" i="17"/>
  <c r="P871" i="17" s="1"/>
  <c r="J110" i="17"/>
  <c r="P110" i="17" s="1"/>
  <c r="J66" i="17"/>
  <c r="P66" i="17" s="1"/>
  <c r="J1053" i="17"/>
  <c r="P1053" i="17" s="1"/>
  <c r="J1131" i="17"/>
  <c r="P1131" i="17" s="1"/>
  <c r="J276" i="17"/>
  <c r="P276" i="17" s="1"/>
  <c r="J1086" i="17"/>
  <c r="P1086" i="17" s="1"/>
  <c r="J747" i="17"/>
  <c r="P747" i="17" s="1"/>
  <c r="J1177" i="17"/>
  <c r="P1177" i="17" s="1"/>
  <c r="J280" i="17"/>
  <c r="P280" i="17" s="1"/>
  <c r="J191" i="16"/>
  <c r="J561" i="17"/>
  <c r="P561" i="17" s="1"/>
  <c r="J1281" i="17"/>
  <c r="P1281" i="17" s="1"/>
  <c r="J67" i="14"/>
  <c r="J1188" i="17"/>
  <c r="P1188" i="17" s="1"/>
  <c r="J89" i="16"/>
  <c r="J839" i="17"/>
  <c r="P839" i="17" s="1"/>
  <c r="J39" i="14"/>
  <c r="J1072" i="17"/>
  <c r="P1072" i="17" s="1"/>
  <c r="J152" i="16"/>
  <c r="J94" i="16"/>
  <c r="J214" i="14"/>
  <c r="J512" i="17"/>
  <c r="P512" i="17" s="1"/>
  <c r="J76" i="16"/>
  <c r="J1107" i="17"/>
  <c r="P1107" i="17" s="1"/>
  <c r="J209" i="14"/>
  <c r="J25" i="16"/>
  <c r="J1439" i="17"/>
  <c r="P1439" i="17" s="1"/>
  <c r="J1442" i="17"/>
  <c r="P1442" i="17" s="1"/>
  <c r="J78" i="16"/>
  <c r="J179" i="16"/>
  <c r="J112" i="17"/>
  <c r="P112" i="17" s="1"/>
  <c r="J859" i="17"/>
  <c r="P859" i="17" s="1"/>
  <c r="J247" i="17"/>
  <c r="P247" i="17" s="1"/>
  <c r="J70" i="16"/>
  <c r="J1132" i="17"/>
  <c r="P1132" i="17" s="1"/>
  <c r="J779" i="17"/>
  <c r="P779" i="17" s="1"/>
  <c r="J150" i="14"/>
  <c r="J201" i="16"/>
  <c r="J152" i="17"/>
  <c r="P152" i="17" s="1"/>
  <c r="J809" i="17"/>
  <c r="P809" i="17" s="1"/>
  <c r="J706" i="17"/>
  <c r="P706" i="17" s="1"/>
  <c r="J1220" i="17"/>
  <c r="P1220" i="17" s="1"/>
  <c r="J1088" i="17"/>
  <c r="P1088" i="17" s="1"/>
  <c r="J138" i="17"/>
  <c r="P138" i="17" s="1"/>
  <c r="J1317" i="17"/>
  <c r="P1317" i="17" s="1"/>
  <c r="J1269" i="17"/>
  <c r="P1269" i="17" s="1"/>
  <c r="J893" i="17"/>
  <c r="P893" i="17" s="1"/>
  <c r="J988" i="17"/>
  <c r="P988" i="17" s="1"/>
  <c r="J186" i="14"/>
  <c r="J100" i="14"/>
  <c r="J640" i="17"/>
  <c r="P640" i="17" s="1"/>
  <c r="J210" i="14"/>
  <c r="J191" i="14"/>
  <c r="J323" i="17"/>
  <c r="P323" i="17" s="1"/>
  <c r="J387" i="17"/>
  <c r="P387" i="17" s="1"/>
  <c r="J339" i="17"/>
  <c r="P339" i="17" s="1"/>
  <c r="J140" i="14"/>
  <c r="J517" i="17"/>
  <c r="P517" i="17" s="1"/>
  <c r="J1337" i="17"/>
  <c r="P1337" i="17" s="1"/>
  <c r="J132" i="17"/>
  <c r="P132" i="17" s="1"/>
  <c r="J65" i="17"/>
  <c r="P65" i="17" s="1"/>
  <c r="J219" i="17"/>
  <c r="P219" i="17" s="1"/>
  <c r="J869" i="17"/>
  <c r="P869" i="17" s="1"/>
  <c r="J1061" i="17"/>
  <c r="P1061" i="17" s="1"/>
  <c r="J315" i="17"/>
  <c r="P315" i="17" s="1"/>
  <c r="J137" i="16"/>
  <c r="J318" i="17"/>
  <c r="P318" i="17" s="1"/>
  <c r="J508" i="17"/>
  <c r="P508" i="17" s="1"/>
  <c r="J663" i="17"/>
  <c r="P663" i="17" s="1"/>
  <c r="J1282" i="17"/>
  <c r="P1282" i="17" s="1"/>
  <c r="J346" i="17"/>
  <c r="P346" i="17" s="1"/>
  <c r="J1065" i="17"/>
  <c r="P1065" i="17" s="1"/>
  <c r="J144" i="17"/>
  <c r="P144" i="17" s="1"/>
  <c r="J481" i="17"/>
  <c r="P481" i="17" s="1"/>
  <c r="J87" i="17"/>
  <c r="P87" i="17" s="1"/>
  <c r="J1236" i="17"/>
  <c r="P1236" i="17" s="1"/>
  <c r="J942" i="17"/>
  <c r="P942" i="17" s="1"/>
  <c r="J467" i="17"/>
  <c r="P467" i="17" s="1"/>
  <c r="J646" i="17"/>
  <c r="P646" i="17" s="1"/>
  <c r="J1227" i="17"/>
  <c r="P1227" i="17" s="1"/>
  <c r="J1354" i="17"/>
  <c r="P1354" i="17" s="1"/>
  <c r="J115" i="17"/>
  <c r="P115" i="17" s="1"/>
  <c r="J1285" i="17"/>
  <c r="P1285" i="17" s="1"/>
  <c r="J198" i="17"/>
  <c r="P198" i="17" s="1"/>
  <c r="J59" i="14"/>
  <c r="J1466" i="17"/>
  <c r="J129" i="16"/>
  <c r="J1340" i="17"/>
  <c r="P1340" i="17" s="1"/>
  <c r="J627" i="17"/>
  <c r="P627" i="17" s="1"/>
  <c r="J1250" i="17"/>
  <c r="P1250" i="17" s="1"/>
  <c r="J207" i="14"/>
  <c r="J896" i="17"/>
  <c r="P896" i="17" s="1"/>
  <c r="J502" i="17"/>
  <c r="P502" i="17" s="1"/>
  <c r="J122" i="14"/>
  <c r="J423" i="17"/>
  <c r="P423" i="17" s="1"/>
  <c r="J30" i="14"/>
  <c r="J961" i="17"/>
  <c r="P961" i="17" s="1"/>
  <c r="J1221" i="17"/>
  <c r="P1221" i="17" s="1"/>
  <c r="J194" i="17"/>
  <c r="P194" i="17" s="1"/>
  <c r="J307" i="17"/>
  <c r="P307" i="17" s="1"/>
  <c r="J1405" i="17"/>
  <c r="P1405" i="17" s="1"/>
  <c r="J439" i="17"/>
  <c r="P439" i="17" s="1"/>
  <c r="J33" i="16"/>
  <c r="J1493" i="17"/>
  <c r="J27" i="14"/>
  <c r="J204" i="17"/>
  <c r="P204" i="17" s="1"/>
  <c r="J639" i="17"/>
  <c r="P639" i="17" s="1"/>
  <c r="J209" i="16"/>
  <c r="J120" i="14"/>
  <c r="J1389" i="17"/>
  <c r="P1389" i="17" s="1"/>
  <c r="J98" i="14"/>
  <c r="J1029" i="17"/>
  <c r="P1029" i="17" s="1"/>
  <c r="J74" i="16"/>
  <c r="J454" i="17"/>
  <c r="P454" i="17" s="1"/>
  <c r="J1331" i="17"/>
  <c r="P1331" i="17" s="1"/>
  <c r="J125" i="17"/>
  <c r="P125" i="17" s="1"/>
  <c r="J241" i="17"/>
  <c r="P241" i="17" s="1"/>
  <c r="J1260" i="17"/>
  <c r="P1260" i="17" s="1"/>
  <c r="J145" i="14"/>
  <c r="J703" i="17"/>
  <c r="P703" i="17" s="1"/>
  <c r="J676" i="17"/>
  <c r="P676" i="17" s="1"/>
  <c r="J27" i="16"/>
  <c r="J206" i="14"/>
  <c r="J370" i="17"/>
  <c r="P370" i="17" s="1"/>
  <c r="J91" i="17"/>
  <c r="P91" i="17" s="1"/>
  <c r="J1222" i="17"/>
  <c r="P1222" i="17" s="1"/>
  <c r="J1087" i="17"/>
  <c r="P1087" i="17" s="1"/>
  <c r="J168" i="17"/>
  <c r="P168" i="17" s="1"/>
  <c r="J192" i="14"/>
  <c r="J611" i="17"/>
  <c r="P611" i="17" s="1"/>
  <c r="J1379" i="17"/>
  <c r="P1379" i="17" s="1"/>
  <c r="J52" i="16"/>
  <c r="J70" i="17"/>
  <c r="P70" i="17" s="1"/>
  <c r="J1185" i="17"/>
  <c r="P1185" i="17" s="1"/>
  <c r="J88" i="14"/>
  <c r="J623" i="17"/>
  <c r="P623" i="17" s="1"/>
  <c r="J867" i="17"/>
  <c r="P867" i="17" s="1"/>
  <c r="J188" i="17"/>
  <c r="P188" i="17" s="1"/>
  <c r="J154" i="14"/>
  <c r="J973" i="17"/>
  <c r="P973" i="17" s="1"/>
  <c r="J34" i="17"/>
  <c r="P34" i="17" s="1"/>
  <c r="J1420" i="17"/>
  <c r="P1420" i="17" s="1"/>
  <c r="J187" i="14"/>
  <c r="J218" i="16"/>
  <c r="J953" i="17"/>
  <c r="P953" i="17" s="1"/>
  <c r="J710" i="17"/>
  <c r="P710" i="17" s="1"/>
  <c r="J731" i="17"/>
  <c r="P731" i="17" s="1"/>
  <c r="J212" i="16"/>
  <c r="J24" i="14"/>
  <c r="J569" i="17"/>
  <c r="P569" i="17" s="1"/>
  <c r="J164" i="14"/>
  <c r="J608" i="17"/>
  <c r="P608" i="17" s="1"/>
  <c r="J765" i="17"/>
  <c r="P765" i="17" s="1"/>
  <c r="J160" i="16"/>
  <c r="J182" i="14"/>
  <c r="J557" i="17"/>
  <c r="P557" i="17" s="1"/>
  <c r="J37" i="17"/>
  <c r="P37" i="17" s="1"/>
  <c r="J837" i="17"/>
  <c r="P837" i="17" s="1"/>
  <c r="J108" i="16"/>
  <c r="J76" i="14"/>
  <c r="J593" i="17"/>
  <c r="P593" i="17" s="1"/>
  <c r="J84" i="16"/>
  <c r="J868" i="17"/>
  <c r="P868" i="17" s="1"/>
  <c r="J1019" i="17"/>
  <c r="P1019" i="17" s="1"/>
  <c r="J752" i="17"/>
  <c r="P752" i="17" s="1"/>
  <c r="J123" i="17"/>
  <c r="P123" i="17" s="1"/>
  <c r="J1387" i="17"/>
  <c r="P1387" i="17" s="1"/>
  <c r="J1172" i="17"/>
  <c r="P1172" i="17" s="1"/>
  <c r="J334" i="17"/>
  <c r="P334" i="17" s="1"/>
  <c r="J84" i="17"/>
  <c r="P84" i="17" s="1"/>
  <c r="J1289" i="17"/>
  <c r="P1289" i="17" s="1"/>
  <c r="J1012" i="17"/>
  <c r="P1012" i="17" s="1"/>
  <c r="J661" i="17"/>
  <c r="P661" i="17" s="1"/>
  <c r="J184" i="17"/>
  <c r="P184" i="17" s="1"/>
  <c r="J902" i="17"/>
  <c r="P902" i="17" s="1"/>
  <c r="J1423" i="17"/>
  <c r="P1423" i="17" s="1"/>
  <c r="J418" i="17"/>
  <c r="P418" i="17" s="1"/>
  <c r="J814" i="17"/>
  <c r="P814" i="17" s="1"/>
  <c r="J183" i="16"/>
  <c r="J1308" i="17"/>
  <c r="P1308" i="17" s="1"/>
  <c r="J810" i="17"/>
  <c r="P810" i="17" s="1"/>
  <c r="J1359" i="17"/>
  <c r="P1359" i="17" s="1"/>
  <c r="J877" i="17"/>
  <c r="P877" i="17" s="1"/>
  <c r="J793" i="17"/>
  <c r="P793" i="17" s="1"/>
  <c r="J1273" i="17"/>
  <c r="P1273" i="17" s="1"/>
  <c r="J174" i="17"/>
  <c r="P174" i="17" s="1"/>
  <c r="J148" i="17"/>
  <c r="P148" i="17" s="1"/>
  <c r="J1114" i="17"/>
  <c r="P1114" i="17" s="1"/>
  <c r="J80" i="16"/>
  <c r="J1014" i="17"/>
  <c r="P1014" i="17" s="1"/>
  <c r="J604" i="17"/>
  <c r="P604" i="17" s="1"/>
  <c r="J278" i="17"/>
  <c r="P278" i="17" s="1"/>
  <c r="J302" i="17"/>
  <c r="P302" i="17" s="1"/>
  <c r="J405" i="17"/>
  <c r="P405" i="17" s="1"/>
  <c r="J1120" i="17"/>
  <c r="P1120" i="17" s="1"/>
  <c r="J274" i="17"/>
  <c r="P274" i="17" s="1"/>
  <c r="J271" i="17"/>
  <c r="P271" i="17" s="1"/>
  <c r="J527" i="17"/>
  <c r="P527" i="17" s="1"/>
  <c r="J341" i="17"/>
  <c r="P341" i="17" s="1"/>
  <c r="J641" i="17"/>
  <c r="P641" i="17" s="1"/>
  <c r="J1083" i="17"/>
  <c r="P1083" i="17" s="1"/>
  <c r="J900" i="17"/>
  <c r="P900" i="17" s="1"/>
  <c r="J469" i="17"/>
  <c r="P469" i="17" s="1"/>
  <c r="J943" i="17"/>
  <c r="P943" i="17" s="1"/>
  <c r="J107" i="17"/>
  <c r="P107" i="17" s="1"/>
  <c r="J515" i="17"/>
  <c r="P515" i="17" s="1"/>
  <c r="J1161" i="17"/>
  <c r="P1161" i="17" s="1"/>
  <c r="J450" i="17"/>
  <c r="P450" i="17" s="1"/>
  <c r="J202" i="17"/>
  <c r="P202" i="17" s="1"/>
  <c r="J143" i="17"/>
  <c r="P143" i="17" s="1"/>
  <c r="J1133" i="17"/>
  <c r="P1133" i="17" s="1"/>
  <c r="J1082" i="17"/>
  <c r="P1082" i="17" s="1"/>
  <c r="J1040" i="17"/>
  <c r="P1040" i="17" s="1"/>
  <c r="J115" i="14"/>
  <c r="J832" i="17"/>
  <c r="P832" i="17" s="1"/>
  <c r="J597" i="17"/>
  <c r="P597" i="17" s="1"/>
  <c r="J455" i="17"/>
  <c r="P455" i="17" s="1"/>
  <c r="J1247" i="17"/>
  <c r="P1247" i="17" s="1"/>
  <c r="J881" i="17"/>
  <c r="P881" i="17" s="1"/>
  <c r="J85" i="17"/>
  <c r="P85" i="17" s="1"/>
  <c r="J1358" i="17"/>
  <c r="P1358" i="17" s="1"/>
  <c r="J923" i="17"/>
  <c r="P923" i="17" s="1"/>
  <c r="J1342" i="17"/>
  <c r="P1342" i="17" s="1"/>
  <c r="J297" i="17"/>
  <c r="P297" i="17" s="1"/>
  <c r="J145" i="17"/>
  <c r="P145" i="17" s="1"/>
  <c r="J716" i="17"/>
  <c r="P716" i="17" s="1"/>
  <c r="J264" i="17"/>
  <c r="P264" i="17" s="1"/>
  <c r="J424" i="17"/>
  <c r="P424" i="17" s="1"/>
  <c r="J170" i="17"/>
  <c r="P170" i="17" s="1"/>
  <c r="J588" i="17"/>
  <c r="P588" i="17" s="1"/>
  <c r="J110" i="16"/>
  <c r="J576" i="17"/>
  <c r="P576" i="17" s="1"/>
  <c r="J157" i="17"/>
  <c r="P157" i="17" s="1"/>
  <c r="J1315" i="17"/>
  <c r="P1315" i="17" s="1"/>
  <c r="J1299" i="17"/>
  <c r="P1299" i="17" s="1"/>
  <c r="J732" i="17"/>
  <c r="P732" i="17" s="1"/>
  <c r="J117" i="17"/>
  <c r="P117" i="17" s="1"/>
  <c r="J965" i="17"/>
  <c r="P965" i="17" s="1"/>
  <c r="J656" i="17"/>
  <c r="P656" i="17" s="1"/>
  <c r="J830" i="17"/>
  <c r="P830" i="17" s="1"/>
  <c r="J299" i="17"/>
  <c r="P299" i="17" s="1"/>
  <c r="J1360" i="17"/>
  <c r="P1360" i="17" s="1"/>
  <c r="J754" i="17"/>
  <c r="P754" i="17" s="1"/>
  <c r="J495" i="17"/>
  <c r="P495" i="17" s="1"/>
  <c r="J776" i="17"/>
  <c r="P776" i="17" s="1"/>
  <c r="J1076" i="17"/>
  <c r="P1076" i="17" s="1"/>
  <c r="J179" i="14"/>
  <c r="J89" i="17"/>
  <c r="P89" i="17" s="1"/>
  <c r="J1444" i="17"/>
  <c r="P1444" i="17" s="1"/>
  <c r="J355" i="17"/>
  <c r="P355" i="17" s="1"/>
  <c r="J1198" i="17"/>
  <c r="P1198" i="17" s="1"/>
  <c r="J1234" i="17"/>
  <c r="P1234" i="17" s="1"/>
  <c r="J834" i="17"/>
  <c r="P834" i="17" s="1"/>
  <c r="J110" i="14"/>
  <c r="J1165" i="17"/>
  <c r="P1165" i="17" s="1"/>
  <c r="J547" i="17"/>
  <c r="P547" i="17" s="1"/>
  <c r="J1034" i="17"/>
  <c r="P1034" i="17" s="1"/>
  <c r="J895" i="17"/>
  <c r="P895" i="17" s="1"/>
  <c r="J582" i="17"/>
  <c r="P582" i="17" s="1"/>
  <c r="J1091" i="17"/>
  <c r="P1091" i="17" s="1"/>
  <c r="J1399" i="17"/>
  <c r="P1399" i="17" s="1"/>
  <c r="J660" i="17"/>
  <c r="P660" i="17" s="1"/>
  <c r="J420" i="17"/>
  <c r="P420" i="17" s="1"/>
  <c r="J214" i="17"/>
  <c r="P214" i="17" s="1"/>
  <c r="J490" i="17"/>
  <c r="P490" i="17" s="1"/>
  <c r="J1062" i="17"/>
  <c r="P1062" i="17" s="1"/>
  <c r="J1344" i="17"/>
  <c r="P1344" i="17" s="1"/>
  <c r="J393" i="17"/>
  <c r="P393" i="17" s="1"/>
  <c r="J1028" i="17"/>
  <c r="P1028" i="17" s="1"/>
  <c r="J970" i="17"/>
  <c r="P970" i="17" s="1"/>
  <c r="J171" i="17"/>
  <c r="P171" i="17" s="1"/>
  <c r="J1212" i="17"/>
  <c r="P1212" i="17" s="1"/>
  <c r="J78" i="17"/>
  <c r="P78" i="17" s="1"/>
  <c r="J493" i="17"/>
  <c r="P493" i="17" s="1"/>
  <c r="J109" i="16"/>
  <c r="J1365" i="17"/>
  <c r="P1365" i="17" s="1"/>
  <c r="J751" i="17"/>
  <c r="P751" i="17" s="1"/>
  <c r="J239" i="17"/>
  <c r="P239" i="17" s="1"/>
  <c r="J1130" i="17"/>
  <c r="P1130" i="17" s="1"/>
  <c r="J464" i="17"/>
  <c r="P464" i="17" s="1"/>
  <c r="J497" i="17"/>
  <c r="P497" i="17" s="1"/>
  <c r="J1171" i="17"/>
  <c r="P1171" i="17" s="1"/>
  <c r="J658" i="17"/>
  <c r="P658" i="17" s="1"/>
  <c r="J934" i="17"/>
  <c r="P934" i="17" s="1"/>
  <c r="J1018" i="17"/>
  <c r="P1018" i="17" s="1"/>
  <c r="J288" i="17"/>
  <c r="P288" i="17" s="1"/>
  <c r="J1248" i="17"/>
  <c r="P1248" i="17" s="1"/>
  <c r="J695" i="17"/>
  <c r="P695" i="17" s="1"/>
  <c r="J610" i="17"/>
  <c r="P610" i="17" s="1"/>
  <c r="J712" i="17"/>
  <c r="P712" i="17" s="1"/>
  <c r="J1105" i="17"/>
  <c r="P1105" i="17" s="1"/>
  <c r="J1100" i="17"/>
  <c r="P1100" i="17" s="1"/>
  <c r="J910" i="17"/>
  <c r="P910" i="17" s="1"/>
  <c r="J180" i="17"/>
  <c r="P180" i="17" s="1"/>
  <c r="J248" i="17"/>
  <c r="P248" i="17" s="1"/>
  <c r="J431" i="17"/>
  <c r="P431" i="17" s="1"/>
  <c r="J919" i="17"/>
  <c r="P919" i="17" s="1"/>
  <c r="J1078" i="17"/>
  <c r="P1078" i="17" s="1"/>
  <c r="J587" i="17"/>
  <c r="P587" i="17" s="1"/>
  <c r="J1202" i="17"/>
  <c r="P1202" i="17" s="1"/>
  <c r="J203" i="17"/>
  <c r="P203" i="17" s="1"/>
  <c r="J787" i="17"/>
  <c r="P787" i="17" s="1"/>
  <c r="J1178" i="17"/>
  <c r="P1178" i="17" s="1"/>
  <c r="J575" i="17"/>
  <c r="P575" i="17" s="1"/>
  <c r="J977" i="17"/>
  <c r="P977" i="17" s="1"/>
  <c r="J1085" i="17"/>
  <c r="P1085" i="17" s="1"/>
  <c r="J1334" i="17"/>
  <c r="P1334" i="17" s="1"/>
  <c r="J643" i="17"/>
  <c r="P643" i="17" s="1"/>
  <c r="J554" i="17"/>
  <c r="P554" i="17" s="1"/>
  <c r="J729" i="17"/>
  <c r="P729" i="17" s="1"/>
  <c r="J152" i="14"/>
  <c r="J1430" i="17"/>
  <c r="P1430" i="17" s="1"/>
  <c r="J93" i="17"/>
  <c r="P93" i="17" s="1"/>
  <c r="J883" i="17"/>
  <c r="P883" i="17" s="1"/>
  <c r="J476" i="17"/>
  <c r="P476" i="17" s="1"/>
  <c r="J448" i="17"/>
  <c r="P448" i="17" s="1"/>
  <c r="J770" i="17"/>
  <c r="P770" i="17" s="1"/>
  <c r="J972" i="17"/>
  <c r="P972" i="17" s="1"/>
  <c r="J1156" i="17"/>
  <c r="P1156" i="17" s="1"/>
  <c r="J786" i="17"/>
  <c r="P786" i="17" s="1"/>
  <c r="J1254" i="17"/>
  <c r="P1254" i="17" s="1"/>
  <c r="J82" i="14"/>
  <c r="J649" i="17"/>
  <c r="P649" i="17" s="1"/>
  <c r="J821" i="17"/>
  <c r="P821" i="17" s="1"/>
  <c r="J1166" i="17"/>
  <c r="P1166" i="17" s="1"/>
  <c r="J122" i="16"/>
  <c r="J870" i="17"/>
  <c r="P870" i="17" s="1"/>
  <c r="J1448" i="17"/>
  <c r="P1448" i="17" s="1"/>
  <c r="J1421" i="17"/>
  <c r="P1421" i="17" s="1"/>
  <c r="J1262" i="17"/>
  <c r="P1262" i="17" s="1"/>
  <c r="J516" i="17"/>
  <c r="P516" i="17" s="1"/>
  <c r="J768" i="17"/>
  <c r="P768" i="17" s="1"/>
  <c r="J861" i="17"/>
  <c r="P861" i="17" s="1"/>
  <c r="J38" i="17"/>
  <c r="P38" i="17" s="1"/>
  <c r="J726" i="17"/>
  <c r="P726" i="17" s="1"/>
  <c r="J1373" i="17"/>
  <c r="P1373" i="17" s="1"/>
  <c r="J886" i="17"/>
  <c r="P886" i="17" s="1"/>
  <c r="J73" i="17"/>
  <c r="P73" i="17" s="1"/>
  <c r="J579" i="17"/>
  <c r="P579" i="17" s="1"/>
  <c r="J1309" i="17"/>
  <c r="P1309" i="17" s="1"/>
  <c r="J1219" i="17"/>
  <c r="P1219" i="17" s="1"/>
  <c r="J210" i="17"/>
  <c r="P210" i="17" s="1"/>
  <c r="J231" i="17"/>
  <c r="P231" i="17" s="1"/>
  <c r="J92" i="17"/>
  <c r="P92" i="17" s="1"/>
  <c r="J373" i="17"/>
  <c r="P373" i="17" s="1"/>
  <c r="J590" i="17"/>
  <c r="P590" i="17" s="1"/>
  <c r="J330" i="17"/>
  <c r="P330" i="17" s="1"/>
  <c r="J589" i="17"/>
  <c r="P589" i="17" s="1"/>
  <c r="J427" i="17"/>
  <c r="P427" i="17" s="1"/>
  <c r="J1488" i="17"/>
  <c r="J311" i="17"/>
  <c r="P311" i="17" s="1"/>
  <c r="J390" i="17"/>
  <c r="P390" i="17" s="1"/>
  <c r="J698" i="17"/>
  <c r="P698" i="17" s="1"/>
  <c r="J94" i="17"/>
  <c r="P94" i="17" s="1"/>
  <c r="J634" i="17"/>
  <c r="P634" i="17" s="1"/>
  <c r="J995" i="17"/>
  <c r="P995" i="17" s="1"/>
  <c r="J789" i="17"/>
  <c r="P789" i="17" s="1"/>
  <c r="J75" i="16"/>
  <c r="J719" i="17"/>
  <c r="P719" i="17" s="1"/>
  <c r="J802" i="17"/>
  <c r="P802" i="17" s="1"/>
  <c r="J1226" i="17"/>
  <c r="P1226" i="17" s="1"/>
  <c r="J978" i="17"/>
  <c r="P978" i="17" s="1"/>
  <c r="J1162" i="17"/>
  <c r="P1162" i="17" s="1"/>
  <c r="J1127" i="17"/>
  <c r="P1127" i="17" s="1"/>
  <c r="J389" i="17"/>
  <c r="P389" i="17" s="1"/>
  <c r="J197" i="17"/>
  <c r="P197" i="17" s="1"/>
  <c r="J1374" i="17"/>
  <c r="P1374" i="17" s="1"/>
  <c r="J1030" i="17"/>
  <c r="P1030" i="17" s="1"/>
  <c r="J782" i="17"/>
  <c r="P782" i="17" s="1"/>
  <c r="J540" i="17"/>
  <c r="P540" i="17" s="1"/>
  <c r="J1300" i="17"/>
  <c r="P1300" i="17" s="1"/>
  <c r="J336" i="17"/>
  <c r="P336" i="17" s="1"/>
  <c r="J667" i="17"/>
  <c r="P667" i="17" s="1"/>
  <c r="J555" i="17"/>
  <c r="P555" i="17" s="1"/>
  <c r="J295" i="17"/>
  <c r="P295" i="17" s="1"/>
  <c r="J734" i="17"/>
  <c r="P734" i="17" s="1"/>
  <c r="J1276" i="17"/>
  <c r="P1276" i="17" s="1"/>
  <c r="J875" i="17"/>
  <c r="P875" i="17" s="1"/>
  <c r="J666" i="17"/>
  <c r="P666" i="17" s="1"/>
  <c r="J1278" i="17"/>
  <c r="P1278" i="17" s="1"/>
  <c r="J474" i="17"/>
  <c r="P474" i="17" s="1"/>
  <c r="J816" i="17"/>
  <c r="P816" i="17" s="1"/>
  <c r="J541" i="17"/>
  <c r="P541" i="17" s="1"/>
  <c r="J1453" i="17"/>
  <c r="J759" i="17"/>
  <c r="P759" i="17" s="1"/>
  <c r="J1249" i="17"/>
  <c r="P1249" i="17" s="1"/>
  <c r="J1194" i="17"/>
  <c r="P1194" i="17" s="1"/>
  <c r="J654" i="17"/>
  <c r="P654" i="17" s="1"/>
  <c r="J904" i="17"/>
  <c r="P904" i="17" s="1"/>
  <c r="J304" i="17"/>
  <c r="P304" i="17" s="1"/>
  <c r="J1027" i="17"/>
  <c r="P1027" i="17" s="1"/>
  <c r="J680" i="17"/>
  <c r="P680" i="17" s="1"/>
  <c r="J1193" i="17"/>
  <c r="P1193" i="17" s="1"/>
  <c r="J187" i="17"/>
  <c r="P187" i="17" s="1"/>
  <c r="J63" i="17"/>
  <c r="P63" i="17" s="1"/>
  <c r="J1196" i="17"/>
  <c r="P1196" i="17" s="1"/>
  <c r="J312" i="17"/>
  <c r="P312" i="17" s="1"/>
  <c r="J1069" i="17"/>
  <c r="P1069" i="17" s="1"/>
  <c r="J447" i="17"/>
  <c r="P447" i="17" s="1"/>
  <c r="J1277" i="17"/>
  <c r="P1277" i="17" s="1"/>
  <c r="J326" i="17"/>
  <c r="P326" i="17" s="1"/>
  <c r="J1413" i="17"/>
  <c r="P1413" i="17" s="1"/>
  <c r="J1233" i="17"/>
  <c r="P1233" i="17" s="1"/>
  <c r="J818" i="17"/>
  <c r="P818" i="17" s="1"/>
  <c r="J408" i="17"/>
  <c r="P408" i="17" s="1"/>
  <c r="J1001" i="17"/>
  <c r="P1001" i="17" s="1"/>
  <c r="J744" i="17"/>
  <c r="P744" i="17" s="1"/>
  <c r="J215" i="17"/>
  <c r="P215" i="17" s="1"/>
  <c r="J1457" i="17"/>
  <c r="J249" i="17"/>
  <c r="P249" i="17" s="1"/>
  <c r="J103" i="17"/>
  <c r="P103" i="17" s="1"/>
  <c r="J314" i="17"/>
  <c r="P314" i="17" s="1"/>
  <c r="J760" i="17"/>
  <c r="P760" i="17" s="1"/>
  <c r="J1063" i="17"/>
  <c r="P1063" i="17" s="1"/>
  <c r="J828" i="17"/>
  <c r="P828" i="17" s="1"/>
  <c r="J1302" i="17"/>
  <c r="P1302" i="17" s="1"/>
  <c r="J319" i="17"/>
  <c r="P319" i="17" s="1"/>
  <c r="J650" i="17"/>
  <c r="P650" i="17" s="1"/>
  <c r="J328" i="17"/>
  <c r="P328" i="17" s="1"/>
  <c r="J586" i="17"/>
  <c r="P586" i="17" s="1"/>
  <c r="J376" i="17"/>
  <c r="P376" i="17" s="1"/>
  <c r="J736" i="17"/>
  <c r="P736" i="17" s="1"/>
  <c r="J798" i="17"/>
  <c r="P798" i="17" s="1"/>
  <c r="J101" i="17"/>
  <c r="P101" i="17" s="1"/>
  <c r="J258" i="17"/>
  <c r="P258" i="17" s="1"/>
  <c r="J518" i="17"/>
  <c r="P518" i="17" s="1"/>
  <c r="J451" i="17"/>
  <c r="P451" i="17" s="1"/>
  <c r="J1045" i="17"/>
  <c r="P1045" i="17" s="1"/>
  <c r="J1290" i="17"/>
  <c r="P1290" i="17" s="1"/>
  <c r="J777" i="17"/>
  <c r="P777" i="17" s="1"/>
  <c r="J982" i="17"/>
  <c r="P982" i="17" s="1"/>
  <c r="J98" i="17"/>
  <c r="P98" i="17" s="1"/>
  <c r="J914" i="17"/>
  <c r="P914" i="17" s="1"/>
  <c r="J242" i="17"/>
  <c r="P242" i="17" s="1"/>
  <c r="J126" i="17"/>
  <c r="P126" i="17" s="1"/>
  <c r="J702" i="17"/>
  <c r="P702" i="17" s="1"/>
  <c r="J269" i="17"/>
  <c r="P269" i="17" s="1"/>
  <c r="J433" i="17"/>
  <c r="P433" i="17" s="1"/>
  <c r="J183" i="17"/>
  <c r="P183" i="17" s="1"/>
  <c r="J100" i="17"/>
  <c r="P100" i="17" s="1"/>
  <c r="J711" i="17"/>
  <c r="P711" i="17" s="1"/>
  <c r="J322" i="17"/>
  <c r="P322" i="17" s="1"/>
  <c r="J618" i="17"/>
  <c r="P618" i="17" s="1"/>
  <c r="J88" i="17"/>
  <c r="P88" i="17" s="1"/>
  <c r="J1362" i="17"/>
  <c r="P1362" i="17" s="1"/>
  <c r="J24" i="16"/>
  <c r="P24" i="16" s="1"/>
  <c r="L69" i="20" s="1"/>
  <c r="M69" i="20" s="1"/>
  <c r="J459" i="17"/>
  <c r="P459" i="17" s="1"/>
  <c r="J918" i="17"/>
  <c r="P918" i="17" s="1"/>
  <c r="J1447" i="17"/>
  <c r="P1447" i="17" s="1"/>
  <c r="J956" i="17"/>
  <c r="P956" i="17" s="1"/>
  <c r="J888" i="17"/>
  <c r="P888" i="17" s="1"/>
  <c r="J1409" i="17"/>
  <c r="P1409" i="17" s="1"/>
  <c r="J244" i="17"/>
  <c r="P244" i="17" s="1"/>
  <c r="J109" i="17"/>
  <c r="P109" i="17" s="1"/>
  <c r="J1297" i="17"/>
  <c r="P1297" i="17" s="1"/>
  <c r="J901" i="17"/>
  <c r="P901" i="17" s="1"/>
  <c r="J725" i="17"/>
  <c r="P725" i="17" s="1"/>
  <c r="J1008" i="17"/>
  <c r="P1008" i="17" s="1"/>
  <c r="J761" i="17"/>
  <c r="P761" i="17" s="1"/>
  <c r="J345" i="17"/>
  <c r="P345" i="17" s="1"/>
  <c r="J1146" i="17"/>
  <c r="P1146" i="17" s="1"/>
  <c r="J237" i="17"/>
  <c r="P237" i="17" s="1"/>
  <c r="J838" i="17"/>
  <c r="P838" i="17" s="1"/>
  <c r="J178" i="17"/>
  <c r="P178" i="17" s="1"/>
  <c r="J148" i="14"/>
  <c r="J195" i="16"/>
  <c r="J1382" i="17"/>
  <c r="P1382" i="17" s="1"/>
  <c r="J935" i="17"/>
  <c r="P935" i="17" s="1"/>
  <c r="J1145" i="17"/>
  <c r="P1145" i="17" s="1"/>
  <c r="J570" i="17"/>
  <c r="P570" i="17" s="1"/>
  <c r="J1182" i="17"/>
  <c r="P1182" i="17" s="1"/>
  <c r="J378" i="17"/>
  <c r="P378" i="17" s="1"/>
  <c r="J149" i="17"/>
  <c r="P149" i="17" s="1"/>
  <c r="J58" i="17"/>
  <c r="P58" i="17" s="1"/>
  <c r="J739" i="17"/>
  <c r="P739" i="17" s="1"/>
  <c r="J498" i="17"/>
  <c r="P498" i="17" s="1"/>
  <c r="J441" i="17"/>
  <c r="P441" i="17" s="1"/>
  <c r="J1003" i="17"/>
  <c r="P1003" i="17" s="1"/>
  <c r="J1051" i="17"/>
  <c r="P1051" i="17" s="1"/>
  <c r="J1446" i="17"/>
  <c r="P1446" i="17" s="1"/>
  <c r="J1477" i="17"/>
  <c r="J160" i="17"/>
  <c r="P160" i="17" s="1"/>
  <c r="J59" i="17"/>
  <c r="P59" i="17" s="1"/>
  <c r="J503" i="17"/>
  <c r="P503" i="17" s="1"/>
  <c r="J668" i="17"/>
  <c r="P668" i="17" s="1"/>
  <c r="J603" i="17"/>
  <c r="P603" i="17" s="1"/>
  <c r="J449" i="17"/>
  <c r="P449" i="17" s="1"/>
  <c r="J1474" i="17"/>
  <c r="J1239" i="17"/>
  <c r="P1239" i="17" s="1"/>
  <c r="J122" i="17"/>
  <c r="P122" i="17" s="1"/>
  <c r="J48" i="16"/>
  <c r="J300" i="17"/>
  <c r="P300" i="17" s="1"/>
  <c r="J1472" i="17"/>
  <c r="J636" i="17"/>
  <c r="P636" i="17" s="1"/>
  <c r="J1046" i="17"/>
  <c r="P1046" i="17" s="1"/>
  <c r="J266" i="17"/>
  <c r="P266" i="17" s="1"/>
  <c r="J1230" i="17"/>
  <c r="P1230" i="17" s="1"/>
  <c r="J426" i="17"/>
  <c r="P426" i="17" s="1"/>
  <c r="J510" i="17"/>
  <c r="P510" i="17" s="1"/>
  <c r="J581" i="17"/>
  <c r="P581" i="17" s="1"/>
  <c r="J592" i="17"/>
  <c r="P592" i="17" s="1"/>
  <c r="J665" i="17"/>
  <c r="P665" i="17" s="1"/>
  <c r="J1458" i="17"/>
  <c r="J1261" i="17"/>
  <c r="P1261" i="17" s="1"/>
  <c r="J1068" i="17"/>
  <c r="P1068" i="17" s="1"/>
  <c r="J212" i="17"/>
  <c r="P212" i="17" s="1"/>
  <c r="J1314" i="17"/>
  <c r="P1314" i="17" s="1"/>
  <c r="J462" i="17"/>
  <c r="P462" i="17" s="1"/>
  <c r="F29" i="20"/>
  <c r="H21" i="20" s="1"/>
  <c r="G22" i="25" s="1"/>
  <c r="J363" i="17"/>
  <c r="P363" i="17" s="1"/>
  <c r="J1214" i="17"/>
  <c r="P1214" i="17" s="1"/>
  <c r="J1244" i="17"/>
  <c r="P1244" i="17" s="1"/>
  <c r="J494" i="17"/>
  <c r="P494" i="17" s="1"/>
  <c r="J1311" i="17"/>
  <c r="P1311" i="17" s="1"/>
  <c r="J104" i="17"/>
  <c r="P104" i="17" s="1"/>
  <c r="J892" i="17"/>
  <c r="P892" i="17" s="1"/>
  <c r="J562" i="17"/>
  <c r="P562" i="17" s="1"/>
  <c r="J986" i="17"/>
  <c r="P986" i="17" s="1"/>
  <c r="J738" i="17"/>
  <c r="P738" i="17" s="1"/>
  <c r="G29" i="20"/>
  <c r="J21" i="20" s="1"/>
  <c r="G23" i="25" s="1"/>
  <c r="H29" i="20"/>
  <c r="L21" i="20" s="1"/>
  <c r="G24" i="25" s="1"/>
  <c r="P219" i="14" l="1"/>
  <c r="J39" i="20" s="1"/>
  <c r="K39" i="20" s="1"/>
  <c r="K29" i="20" s="1"/>
  <c r="H20" i="20" s="1"/>
  <c r="G20" i="25" s="1"/>
  <c r="N77" i="20"/>
  <c r="O77" i="20" s="1"/>
  <c r="N75" i="20"/>
  <c r="O75" i="20" s="1"/>
  <c r="N70" i="20"/>
  <c r="O70" i="20" s="1"/>
  <c r="N99" i="20"/>
  <c r="O99" i="20" s="1"/>
  <c r="M29" i="20"/>
  <c r="J20" i="20" s="1"/>
  <c r="J22" i="20" s="1"/>
  <c r="N98" i="20"/>
  <c r="O98" i="20" s="1"/>
  <c r="N94" i="20"/>
  <c r="O94" i="20" s="1"/>
  <c r="N93" i="20"/>
  <c r="O93" i="20" s="1"/>
  <c r="N85" i="20"/>
  <c r="O85" i="20" s="1"/>
  <c r="N90" i="20"/>
  <c r="O90" i="20" s="1"/>
  <c r="N84" i="20"/>
  <c r="O84" i="20" s="1"/>
  <c r="N73" i="20"/>
  <c r="O73" i="20" s="1"/>
  <c r="N78" i="20"/>
  <c r="O78" i="20" s="1"/>
  <c r="N88" i="20"/>
  <c r="O88" i="20" s="1"/>
  <c r="N80" i="20"/>
  <c r="O80" i="20" s="1"/>
  <c r="N92" i="20"/>
  <c r="O92" i="20" s="1"/>
  <c r="N91" i="20"/>
  <c r="O91" i="20" s="1"/>
  <c r="N82" i="20"/>
  <c r="O82" i="20" s="1"/>
  <c r="N95" i="20"/>
  <c r="O95" i="20" s="1"/>
  <c r="N87" i="20"/>
  <c r="O87" i="20" s="1"/>
  <c r="N76" i="20"/>
  <c r="O76" i="20" s="1"/>
  <c r="N97" i="20"/>
  <c r="O97" i="20" s="1"/>
  <c r="N89" i="20"/>
  <c r="O89" i="20" s="1"/>
  <c r="H22" i="20"/>
  <c r="K21" i="20"/>
  <c r="N79" i="20"/>
  <c r="O79" i="20" s="1"/>
  <c r="N81" i="20"/>
  <c r="O81" i="20" s="1"/>
  <c r="N74" i="20"/>
  <c r="O74" i="20" s="1"/>
  <c r="N83" i="20"/>
  <c r="O83" i="20" s="1"/>
  <c r="N86" i="20"/>
  <c r="O86" i="20" s="1"/>
  <c r="N96" i="20"/>
  <c r="O96" i="20" s="1"/>
  <c r="U92" i="20" l="1"/>
  <c r="U78" i="20"/>
  <c r="U67" i="20"/>
  <c r="U77" i="20"/>
  <c r="U70" i="20"/>
  <c r="U94" i="20"/>
  <c r="U91" i="20"/>
  <c r="U76" i="20"/>
  <c r="U75" i="20"/>
  <c r="U88" i="20"/>
  <c r="U69" i="20"/>
  <c r="U86" i="20"/>
  <c r="U85" i="20"/>
  <c r="U74" i="20"/>
  <c r="U98" i="20"/>
  <c r="U79" i="20"/>
  <c r="U95" i="20"/>
  <c r="U66" i="20"/>
  <c r="U90" i="20"/>
  <c r="U84" i="20"/>
  <c r="U99" i="20"/>
  <c r="U80" i="20"/>
  <c r="U72" i="20"/>
  <c r="U93" i="20"/>
  <c r="U81" i="20"/>
  <c r="U89" i="20"/>
  <c r="U82" i="20"/>
  <c r="U97" i="20"/>
  <c r="U71" i="20"/>
  <c r="U83" i="20"/>
  <c r="U96" i="20"/>
  <c r="U68" i="20"/>
  <c r="U73" i="20"/>
  <c r="U87" i="20"/>
  <c r="U65" i="20"/>
  <c r="T36" i="20" l="1"/>
  <c r="U29" i="20"/>
  <c r="G26" i="25" s="1"/>
  <c r="P120" i="17" l="1"/>
  <c r="N72" i="20" s="1"/>
  <c r="O72" i="20" s="1"/>
  <c r="P75" i="17"/>
  <c r="N71" i="20" s="1"/>
  <c r="O71" i="20" s="1"/>
  <c r="O29" i="20" l="1"/>
  <c r="K20" i="20" s="1"/>
  <c r="K22" i="20" l="1"/>
  <c r="G21" i="25"/>
  <c r="R78" i="20" l="1"/>
  <c r="R90" i="20"/>
  <c r="R93" i="20"/>
  <c r="R70" i="20"/>
  <c r="R95" i="20"/>
  <c r="R97" i="20"/>
  <c r="R79" i="20"/>
  <c r="R91" i="20"/>
  <c r="R81" i="20"/>
  <c r="R82" i="20"/>
  <c r="R72" i="20"/>
  <c r="R73" i="20"/>
  <c r="R80" i="20"/>
  <c r="R92" i="20"/>
  <c r="R71" i="20"/>
  <c r="R84" i="20"/>
  <c r="R96" i="20"/>
  <c r="R94" i="20"/>
  <c r="R83" i="20"/>
  <c r="R85" i="20"/>
  <c r="R76" i="20"/>
  <c r="R89" i="20"/>
  <c r="R74" i="20"/>
  <c r="R86" i="20"/>
  <c r="R98" i="20"/>
  <c r="R88" i="20"/>
  <c r="R75" i="20"/>
  <c r="R87" i="20"/>
  <c r="R99" i="20"/>
  <c r="R77" i="20"/>
  <c r="R29" i="20" l="1"/>
  <c r="G25" i="25" l="1"/>
  <c r="L20" i="20"/>
  <c r="Q36" i="20"/>
  <c r="L22" i="20" l="1"/>
  <c r="C22" i="20" s="1"/>
  <c r="G19" i="25" s="1"/>
  <c r="J8" i="25" s="1"/>
  <c r="J10"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Greg McLennan</author>
  </authors>
  <commentList>
    <comment ref="F19" authorId="0" shapeId="0" xr:uid="{00000000-0006-0000-0300-000001000000}">
      <text>
        <r>
          <rPr>
            <b/>
            <sz val="9"/>
            <color indexed="81"/>
            <rFont val="Tahoma"/>
            <family val="2"/>
          </rPr>
          <t>IPART:</t>
        </r>
        <r>
          <rPr>
            <sz val="9"/>
            <color indexed="81"/>
            <rFont val="Tahoma"/>
            <family val="2"/>
          </rPr>
          <t xml:space="preserve">
Either enter the Headworks/ET value calculated for the relevant service and system, or link to your agency's workings on the Headwork assets worksheet.</t>
        </r>
      </text>
    </comment>
    <comment ref="G19" authorId="0" shapeId="0" xr:uid="{00000000-0006-0000-0300-000002000000}">
      <text>
        <r>
          <rPr>
            <b/>
            <sz val="9"/>
            <color indexed="81"/>
            <rFont val="Tahoma"/>
            <family val="2"/>
          </rPr>
          <t>IPART:</t>
        </r>
        <r>
          <rPr>
            <sz val="9"/>
            <color indexed="81"/>
            <rFont val="Tahoma"/>
            <family val="2"/>
          </rPr>
          <t xml:space="preserve">
Either enter the Scheme cost allocation/ET value calculated for the relevant service and system, or link to your agency's workings on the Scheme cost allocations worksheet.</t>
        </r>
      </text>
    </comment>
    <comment ref="F22" authorId="0" shapeId="0" xr:uid="{00000000-0006-0000-0300-000003000000}">
      <text>
        <r>
          <rPr>
            <b/>
            <sz val="9"/>
            <color indexed="81"/>
            <rFont val="Tahoma"/>
            <family val="2"/>
          </rPr>
          <t>IPART:</t>
        </r>
        <r>
          <rPr>
            <sz val="9"/>
            <color indexed="81"/>
            <rFont val="Tahoma"/>
            <family val="2"/>
          </rPr>
          <t xml:space="preserve">
The headwork cost per ET has been separated from the main equation given that it will apply to all DSP's in the system for which it is calculated.  This separation reduces the need to capture data, and calculate headworks for each DSP. The relevant assets would be captured in the K1/L1 and K2/L2 sections of the maximum price equation.</t>
        </r>
      </text>
    </comment>
    <comment ref="Q38" authorId="0" shapeId="0" xr:uid="{00000000-0006-0000-0300-000004000000}">
      <text>
        <r>
          <rPr>
            <b/>
            <sz val="9"/>
            <color indexed="81"/>
            <rFont val="Tahoma"/>
            <family val="2"/>
          </rPr>
          <t>IPART:</t>
        </r>
        <r>
          <rPr>
            <sz val="9"/>
            <color indexed="81"/>
            <rFont val="Tahoma"/>
            <family val="2"/>
          </rPr>
          <t xml:space="preserve">
Either enter the R</t>
        </r>
        <r>
          <rPr>
            <vertAlign val="subscript"/>
            <sz val="9"/>
            <color indexed="81"/>
            <rFont val="Tahoma"/>
            <family val="2"/>
          </rPr>
          <t>i</t>
        </r>
        <r>
          <rPr>
            <sz val="9"/>
            <color indexed="81"/>
            <rFont val="Tahoma"/>
            <family val="2"/>
          </rPr>
          <t xml:space="preserve"> values or link to your agency's workings on the 'Reduction amount' worksheet.</t>
        </r>
      </text>
    </comment>
    <comment ref="T38" authorId="0" shapeId="0" xr:uid="{00000000-0006-0000-0300-000005000000}">
      <text>
        <r>
          <rPr>
            <b/>
            <sz val="9"/>
            <color indexed="81"/>
            <rFont val="Tahoma"/>
            <family val="2"/>
          </rPr>
          <t>IPART:</t>
        </r>
        <r>
          <rPr>
            <sz val="9"/>
            <color indexed="81"/>
            <rFont val="Tahoma"/>
            <family val="2"/>
          </rPr>
          <t xml:space="preserve">
Either enter the C</t>
        </r>
        <r>
          <rPr>
            <vertAlign val="subscript"/>
            <sz val="9"/>
            <color indexed="81"/>
            <rFont val="Tahoma"/>
            <family val="2"/>
          </rPr>
          <t>i</t>
        </r>
        <r>
          <rPr>
            <sz val="9"/>
            <color indexed="81"/>
            <rFont val="Tahoma"/>
            <family val="2"/>
          </rPr>
          <t xml:space="preserve"> values or link to your agency's workings on the 'Reduction amount' worksheet.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Greg McLennan</author>
  </authors>
  <commentList>
    <comment ref="H23" authorId="0" shapeId="0" xr:uid="{00000000-0006-0000-0400-000001000000}">
      <text>
        <r>
          <rPr>
            <b/>
            <sz val="9"/>
            <color indexed="81"/>
            <rFont val="Tahoma"/>
            <family val="2"/>
          </rPr>
          <t>IPART:</t>
        </r>
        <r>
          <rPr>
            <sz val="9"/>
            <color indexed="81"/>
            <rFont val="Tahoma"/>
            <family val="2"/>
          </rPr>
          <t xml:space="preserve">
These dates have been set in the 2018 Maximum Price Determination, and should not be changed.</t>
        </r>
      </text>
    </comment>
    <comment ref="H30" authorId="0" shapeId="0" xr:uid="{00000000-0006-0000-0400-000002000000}">
      <text>
        <r>
          <rPr>
            <b/>
            <sz val="9"/>
            <color indexed="81"/>
            <rFont val="Tahoma"/>
            <family val="2"/>
          </rPr>
          <t>IPART:</t>
        </r>
        <r>
          <rPr>
            <sz val="9"/>
            <color indexed="81"/>
            <rFont val="Tahoma"/>
            <family val="2"/>
          </rPr>
          <t xml:space="preserve">
The discount rate for pre-1996 assets and ETs has been set in the 2018 Maximum Price Determination, and should not be changed.</t>
        </r>
      </text>
    </comment>
    <comment ref="H32" authorId="0" shapeId="0" xr:uid="{00000000-0006-0000-0400-000003000000}">
      <text>
        <r>
          <rPr>
            <b/>
            <sz val="9"/>
            <color indexed="81"/>
            <rFont val="Tahoma"/>
            <family val="2"/>
          </rPr>
          <t>IPART:</t>
        </r>
        <r>
          <rPr>
            <sz val="9"/>
            <color indexed="81"/>
            <rFont val="Tahoma"/>
            <family val="2"/>
          </rPr>
          <t xml:space="preserve">
The discount rates for post-1996 commissioned and uncommissioned assets and ETs should be the real pre-tax WACC used in the agencies prevailing water and sewerage price determination.</t>
        </r>
      </text>
    </comment>
    <comment ref="H36" authorId="0" shapeId="0" xr:uid="{00000000-0006-0000-0400-000004000000}">
      <text>
        <r>
          <rPr>
            <b/>
            <sz val="9"/>
            <color indexed="81"/>
            <rFont val="Tahoma"/>
            <family val="2"/>
          </rPr>
          <t>IPART:</t>
        </r>
        <r>
          <rPr>
            <sz val="9"/>
            <color indexed="81"/>
            <rFont val="Tahoma"/>
            <family val="2"/>
          </rPr>
          <t xml:space="preserve">
This is the average residential consumption from the prevailing price review.</t>
        </r>
      </text>
    </comment>
    <comment ref="H38" authorId="0" shapeId="0" xr:uid="{00000000-0006-0000-0400-000005000000}">
      <text>
        <r>
          <rPr>
            <b/>
            <sz val="9"/>
            <color indexed="81"/>
            <rFont val="Tahoma"/>
            <family val="2"/>
          </rPr>
          <t>IPART:</t>
        </r>
        <r>
          <rPr>
            <sz val="9"/>
            <color indexed="81"/>
            <rFont val="Tahoma"/>
            <family val="2"/>
          </rPr>
          <t xml:space="preserve">
The forecast period for ETs and the net operating result has been set in the 2018 Maximum Price Determination, and should not be changed.</t>
        </r>
      </text>
    </comment>
    <comment ref="I40" authorId="0" shapeId="0" xr:uid="{00000000-0006-0000-0400-000006000000}">
      <text>
        <r>
          <rPr>
            <b/>
            <sz val="9"/>
            <color indexed="81"/>
            <rFont val="Tahoma"/>
            <family val="2"/>
          </rPr>
          <t>IPART:</t>
        </r>
        <r>
          <rPr>
            <sz val="9"/>
            <color indexed="81"/>
            <rFont val="Tahoma"/>
            <family val="2"/>
          </rPr>
          <t xml:space="preserve">
All prices and costs should be entered into the template in $ of this financial year.</t>
        </r>
      </text>
    </comment>
    <comment ref="H42" authorId="0" shapeId="0" xr:uid="{00000000-0006-0000-0400-000007000000}">
      <text>
        <r>
          <rPr>
            <b/>
            <sz val="9"/>
            <color indexed="81"/>
            <rFont val="Tahoma"/>
            <family val="2"/>
          </rPr>
          <t>IPART:</t>
        </r>
        <r>
          <rPr>
            <sz val="9"/>
            <color indexed="81"/>
            <rFont val="Tahoma"/>
            <family val="2"/>
          </rPr>
          <t xml:space="preserve">
All prices and costs entered into the IPART designated input ranges in this template must be on this basis.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Greg McLennan</author>
  </authors>
  <commentList>
    <comment ref="C21" authorId="0" shapeId="0" xr:uid="{00000000-0006-0000-0500-000001000000}">
      <text>
        <r>
          <rPr>
            <b/>
            <sz val="9"/>
            <color indexed="81"/>
            <rFont val="Tahoma"/>
            <family val="2"/>
          </rPr>
          <t>Greg McLennan:</t>
        </r>
        <r>
          <rPr>
            <sz val="9"/>
            <color indexed="81"/>
            <rFont val="Tahoma"/>
            <family val="2"/>
          </rPr>
          <t xml:space="preserve">
Eg, name or identification number.</t>
        </r>
      </text>
    </comment>
    <comment ref="D21" authorId="0" shapeId="0" xr:uid="{00000000-0006-0000-0500-000002000000}">
      <text>
        <r>
          <rPr>
            <b/>
            <sz val="9"/>
            <color indexed="81"/>
            <rFont val="Tahoma"/>
            <family val="2"/>
          </rPr>
          <t>Greg McLennan:</t>
        </r>
        <r>
          <rPr>
            <sz val="9"/>
            <color indexed="81"/>
            <rFont val="Tahoma"/>
            <family val="2"/>
          </rPr>
          <t xml:space="preserve">
Address nexus to DSP, eg, mains pipe required to transport water from point 'A' to point 'B' to facilitate water distribution in region '1', '2', and '3'.</t>
        </r>
      </text>
    </comment>
    <comment ref="I21" authorId="0" shapeId="0" xr:uid="{00000000-0006-0000-0500-000003000000}">
      <text>
        <r>
          <rPr>
            <b/>
            <sz val="9"/>
            <color indexed="81"/>
            <rFont val="Tahoma"/>
            <family val="2"/>
          </rPr>
          <t>Greg McLennan:</t>
        </r>
        <r>
          <rPr>
            <sz val="9"/>
            <color indexed="81"/>
            <rFont val="Tahoma"/>
            <family val="2"/>
          </rPr>
          <t xml:space="preserve">
This is not the capacity of the asset in ETs, but the number of ETs which the asset will service. The intention is to apportion the cost of the asset over the ETs which will receive a service from the asset.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Greg McLennan</author>
  </authors>
  <commentList>
    <comment ref="C21" authorId="0" shapeId="0" xr:uid="{00000000-0006-0000-0600-000001000000}">
      <text>
        <r>
          <rPr>
            <b/>
            <sz val="9"/>
            <color indexed="81"/>
            <rFont val="Tahoma"/>
            <family val="2"/>
          </rPr>
          <t>Greg McLennan:</t>
        </r>
        <r>
          <rPr>
            <sz val="9"/>
            <color indexed="81"/>
            <rFont val="Tahoma"/>
            <family val="2"/>
          </rPr>
          <t xml:space="preserve">
Eg, name or identification number.</t>
        </r>
      </text>
    </comment>
    <comment ref="D21" authorId="0" shapeId="0" xr:uid="{00000000-0006-0000-0600-000002000000}">
      <text>
        <r>
          <rPr>
            <b/>
            <sz val="9"/>
            <color indexed="81"/>
            <rFont val="Tahoma"/>
            <family val="2"/>
          </rPr>
          <t>Greg McLennan:</t>
        </r>
        <r>
          <rPr>
            <sz val="9"/>
            <color indexed="81"/>
            <rFont val="Tahoma"/>
            <family val="2"/>
          </rPr>
          <t xml:space="preserve">
Address nexus to DSP, eg, mains pipe required to transport water from point 'A' to point 'B' to facilitate water distribution in region '1', '2', and '3'.</t>
        </r>
      </text>
    </comment>
    <comment ref="I21" authorId="0" shapeId="0" xr:uid="{00000000-0006-0000-0600-000003000000}">
      <text>
        <r>
          <rPr>
            <b/>
            <sz val="9"/>
            <color indexed="81"/>
            <rFont val="Tahoma"/>
            <family val="2"/>
          </rPr>
          <t>Greg McLennan:</t>
        </r>
        <r>
          <rPr>
            <sz val="9"/>
            <color indexed="81"/>
            <rFont val="Tahoma"/>
            <family val="2"/>
          </rPr>
          <t xml:space="preserve">
This is not the capacity of the asset in ETs, but the number of ETs which the asset will service. The intention is to apportion the cost of the asset over the ETs which will receive a service from the asset.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Greg McLennan</author>
  </authors>
  <commentList>
    <comment ref="C21" authorId="0" shapeId="0" xr:uid="{00000000-0006-0000-0700-000001000000}">
      <text>
        <r>
          <rPr>
            <b/>
            <sz val="9"/>
            <color indexed="81"/>
            <rFont val="Tahoma"/>
            <family val="2"/>
          </rPr>
          <t>Greg McLennan:</t>
        </r>
        <r>
          <rPr>
            <sz val="9"/>
            <color indexed="81"/>
            <rFont val="Tahoma"/>
            <family val="2"/>
          </rPr>
          <t xml:space="preserve">
Eg, name or identification number.</t>
        </r>
      </text>
    </comment>
    <comment ref="D21" authorId="0" shapeId="0" xr:uid="{00000000-0006-0000-0700-000002000000}">
      <text>
        <r>
          <rPr>
            <b/>
            <sz val="9"/>
            <color indexed="81"/>
            <rFont val="Tahoma"/>
            <family val="2"/>
          </rPr>
          <t>Greg McLennan:</t>
        </r>
        <r>
          <rPr>
            <sz val="9"/>
            <color indexed="81"/>
            <rFont val="Tahoma"/>
            <family val="2"/>
          </rPr>
          <t xml:space="preserve">
Address nexus to DSP, eg, mains pipe required to transport water from point 'A' to point 'B' to facilitate water distribution in region '1', '2', and '3'.</t>
        </r>
      </text>
    </comment>
    <comment ref="I21" authorId="0" shapeId="0" xr:uid="{00000000-0006-0000-0700-000003000000}">
      <text>
        <r>
          <rPr>
            <b/>
            <sz val="9"/>
            <color indexed="81"/>
            <rFont val="Tahoma"/>
            <family val="2"/>
          </rPr>
          <t>Greg McLennan:</t>
        </r>
        <r>
          <rPr>
            <sz val="9"/>
            <color indexed="81"/>
            <rFont val="Tahoma"/>
            <family val="2"/>
          </rPr>
          <t xml:space="preserve">
This is not the capacity of the asset in ETs, but the number of ETs which the asset will service. The intention is to apportion the cost of the asset over the ETs which will receive a service from the asset.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Greg McLennan</author>
  </authors>
  <commentList>
    <comment ref="AG8" authorId="0" shapeId="0" xr:uid="{00000000-0006-0000-0800-000001000000}">
      <text>
        <r>
          <rPr>
            <b/>
            <sz val="9"/>
            <color indexed="81"/>
            <rFont val="Tahoma"/>
            <family val="2"/>
          </rPr>
          <t>IPART:</t>
        </r>
        <r>
          <rPr>
            <sz val="9"/>
            <color indexed="81"/>
            <rFont val="Tahoma"/>
            <family val="2"/>
          </rPr>
          <t xml:space="preserve">
An agency can enter data for up to 8 different non-residential customer types.</t>
        </r>
      </text>
    </comment>
    <comment ref="C12" authorId="0" shapeId="0" xr:uid="{00000000-0006-0000-0800-000002000000}">
      <text>
        <r>
          <rPr>
            <b/>
            <sz val="9"/>
            <color indexed="81"/>
            <rFont val="Tahoma"/>
            <family val="2"/>
          </rPr>
          <t>IPART:</t>
        </r>
        <r>
          <rPr>
            <sz val="9"/>
            <color indexed="81"/>
            <rFont val="Tahoma"/>
            <family val="2"/>
          </rPr>
          <t xml:space="preserve">
For 1995-96, only enter new ETs from
1 January 1996 to 30 June 1996 for all property types for which ETs can be entered on this worksheet.</t>
        </r>
      </text>
    </comment>
  </commentList>
</comments>
</file>

<file path=xl/sharedStrings.xml><?xml version="1.0" encoding="utf-8"?>
<sst xmlns="http://schemas.openxmlformats.org/spreadsheetml/2006/main" count="3315" uniqueCount="553">
  <si>
    <t>Key outputs</t>
  </si>
  <si>
    <t>MODELLER:</t>
  </si>
  <si>
    <t>email</t>
  </si>
  <si>
    <t>WHAT IS THE PURPOSE OF MODEL?</t>
  </si>
  <si>
    <t>COLOUR CODE  &lt;Required for all models/spreadsheets. See 'Examples' for the full list of potential colour codes&gt;</t>
  </si>
  <si>
    <t>This model uses standard IPART colour coding:</t>
  </si>
  <si>
    <t>Blue cells indicate inputs</t>
  </si>
  <si>
    <t>Light blue cells indicate inputs with default values</t>
  </si>
  <si>
    <r>
      <t xml:space="preserve">default values are shown in </t>
    </r>
    <r>
      <rPr>
        <i/>
        <sz val="9"/>
        <rFont val="Arial"/>
        <family val="2"/>
      </rPr>
      <t>italics</t>
    </r>
    <r>
      <rPr>
        <sz val="9"/>
        <rFont val="Arial"/>
        <family val="2"/>
      </rPr>
      <t xml:space="preserve"> next to or below the light blue cells</t>
    </r>
  </si>
  <si>
    <t>Blue font indicates IPART hard-coded values used that should not be changed</t>
  </si>
  <si>
    <t>Pink font indicates calculation checks</t>
  </si>
  <si>
    <t>Red indicates assumptions made in calculations</t>
  </si>
  <si>
    <t>Description</t>
  </si>
  <si>
    <t>Identifier</t>
  </si>
  <si>
    <t>Date commissioned</t>
  </si>
  <si>
    <t>2018-19</t>
  </si>
  <si>
    <t>General inputs</t>
  </si>
  <si>
    <t>Service potential inputs</t>
  </si>
  <si>
    <t>Asset value inputs</t>
  </si>
  <si>
    <t>Total</t>
  </si>
  <si>
    <t>ETs</t>
  </si>
  <si>
    <t>Year</t>
  </si>
  <si>
    <t>Forecast period (years)</t>
  </si>
  <si>
    <t>Date check</t>
  </si>
  <si>
    <t>Financial year of commissioning</t>
  </si>
  <si>
    <t>What $ units are used in the model</t>
  </si>
  <si>
    <t>$</t>
  </si>
  <si>
    <t>$'000</t>
  </si>
  <si>
    <t>$M</t>
  </si>
  <si>
    <t>DSP areas serviced by asset</t>
  </si>
  <si>
    <t>Consumption assumption</t>
  </si>
  <si>
    <t>Sum of new ETs (not discounted)</t>
  </si>
  <si>
    <t>Index</t>
  </si>
  <si>
    <t>Row</t>
  </si>
  <si>
    <t>kL/property/year</t>
  </si>
  <si>
    <t>kL/hectare/year</t>
  </si>
  <si>
    <t>Do not delete section below - this is where the user can enter alternative consumption assumption options for non-residential customer groups.</t>
  </si>
  <si>
    <t>Date range for pre 1996 assets</t>
  </si>
  <si>
    <t>Relevant financial year</t>
  </si>
  <si>
    <t>$ base year for DSP analysis</t>
  </si>
  <si>
    <t>2020-21</t>
  </si>
  <si>
    <t>2021-22</t>
  </si>
  <si>
    <t>2022-23</t>
  </si>
  <si>
    <t>2023-24</t>
  </si>
  <si>
    <t>2024-25</t>
  </si>
  <si>
    <t>2025-26</t>
  </si>
  <si>
    <t>2026-27</t>
  </si>
  <si>
    <t>2027-28</t>
  </si>
  <si>
    <t>2028-29</t>
  </si>
  <si>
    <t>2029-30</t>
  </si>
  <si>
    <t>2030-31</t>
  </si>
  <si>
    <t>Final date where assets can be commissioned</t>
  </si>
  <si>
    <t>Date range for assets</t>
  </si>
  <si>
    <t>First day</t>
  </si>
  <si>
    <t>Last day</t>
  </si>
  <si>
    <t>GENERAL INPUTS</t>
  </si>
  <si>
    <t>Start date</t>
  </si>
  <si>
    <t>End date</t>
  </si>
  <si>
    <t>Where:</t>
  </si>
  <si>
    <t xml:space="preserve"> </t>
  </si>
  <si>
    <r>
      <t>R</t>
    </r>
    <r>
      <rPr>
        <vertAlign val="subscript"/>
        <sz val="9"/>
        <rFont val="Arial"/>
        <family val="2"/>
      </rPr>
      <t>i</t>
    </r>
    <r>
      <rPr>
        <sz val="9"/>
        <rFont val="Arial"/>
        <family val="2"/>
      </rPr>
      <t xml:space="preserve"> </t>
    </r>
  </si>
  <si>
    <r>
      <t>C</t>
    </r>
    <r>
      <rPr>
        <vertAlign val="subscript"/>
        <sz val="9"/>
        <rFont val="Arial"/>
        <family val="2"/>
      </rPr>
      <t>i</t>
    </r>
    <r>
      <rPr>
        <sz val="9"/>
        <rFont val="Arial"/>
        <family val="2"/>
      </rPr>
      <t xml:space="preserve"> </t>
    </r>
  </si>
  <si>
    <r>
      <t>R</t>
    </r>
    <r>
      <rPr>
        <vertAlign val="subscript"/>
        <sz val="9"/>
        <rFont val="Arial"/>
        <family val="2"/>
      </rPr>
      <t>i</t>
    </r>
    <r>
      <rPr>
        <sz val="9"/>
        <rFont val="Arial"/>
        <family val="2"/>
      </rPr>
      <t xml:space="preserve"> :</t>
    </r>
  </si>
  <si>
    <r>
      <t>C</t>
    </r>
    <r>
      <rPr>
        <vertAlign val="subscript"/>
        <sz val="9"/>
        <rFont val="Arial"/>
        <family val="2"/>
      </rPr>
      <t>i</t>
    </r>
    <r>
      <rPr>
        <sz val="9"/>
        <rFont val="Arial"/>
        <family val="2"/>
      </rPr>
      <t xml:space="preserve"> :</t>
    </r>
  </si>
  <si>
    <t>=</t>
  </si>
  <si>
    <r>
      <t>Please present all data and calculations related to the generation of the time series for R</t>
    </r>
    <r>
      <rPr>
        <vertAlign val="subscript"/>
        <sz val="9"/>
        <rFont val="Arial"/>
        <family val="2"/>
      </rPr>
      <t>i</t>
    </r>
    <r>
      <rPr>
        <sz val="9"/>
        <rFont val="Arial"/>
        <family val="2"/>
      </rPr>
      <t xml:space="preserve"> and C</t>
    </r>
    <r>
      <rPr>
        <vertAlign val="subscript"/>
        <sz val="9"/>
        <rFont val="Arial"/>
        <family val="2"/>
      </rPr>
      <t>i</t>
    </r>
    <r>
      <rPr>
        <sz val="9"/>
        <rFont val="Arial"/>
        <family val="2"/>
      </rPr>
      <t xml:space="preserve"> in this worksheet.</t>
    </r>
  </si>
  <si>
    <t>Reduction amount</t>
  </si>
  <si>
    <t>Enter analysis below this row.</t>
  </si>
  <si>
    <r>
      <t>K</t>
    </r>
    <r>
      <rPr>
        <vertAlign val="subscript"/>
        <sz val="9"/>
        <rFont val="Arial"/>
        <family val="2"/>
      </rPr>
      <t>1</t>
    </r>
  </si>
  <si>
    <r>
      <t>K</t>
    </r>
    <r>
      <rPr>
        <vertAlign val="subscript"/>
        <sz val="9"/>
        <rFont val="Arial"/>
        <family val="2"/>
      </rPr>
      <t>2</t>
    </r>
  </si>
  <si>
    <r>
      <t>R</t>
    </r>
    <r>
      <rPr>
        <vertAlign val="subscript"/>
        <sz val="9"/>
        <rFont val="Arial"/>
        <family val="2"/>
      </rPr>
      <t>i</t>
    </r>
  </si>
  <si>
    <r>
      <t>C</t>
    </r>
    <r>
      <rPr>
        <vertAlign val="subscript"/>
        <sz val="9"/>
        <rFont val="Arial"/>
        <family val="2"/>
      </rPr>
      <t>i</t>
    </r>
  </si>
  <si>
    <t>n</t>
  </si>
  <si>
    <t>DSP name</t>
  </si>
  <si>
    <t xml:space="preserve">Notes:  </t>
  </si>
  <si>
    <t>Greg McLennan</t>
  </si>
  <si>
    <t>greg_mclennan@ipart.nsw.gov.au</t>
  </si>
  <si>
    <t>The key worksheets requiring inputs to calculate the asset related components are:</t>
  </si>
  <si>
    <t>red double line means formula changes across a row or down a column</t>
  </si>
  <si>
    <r>
      <t>Required timeframe for R</t>
    </r>
    <r>
      <rPr>
        <vertAlign val="subscript"/>
        <sz val="9"/>
        <rFont val="Arial"/>
        <family val="2"/>
      </rPr>
      <t>i</t>
    </r>
    <r>
      <rPr>
        <sz val="9"/>
        <rFont val="Arial"/>
        <family val="2"/>
      </rPr>
      <t xml:space="preserve"> and C</t>
    </r>
    <r>
      <rPr>
        <vertAlign val="subscript"/>
        <sz val="9"/>
        <rFont val="Arial"/>
        <family val="2"/>
      </rPr>
      <t>i</t>
    </r>
    <r>
      <rPr>
        <sz val="9"/>
        <rFont val="Arial"/>
        <family val="2"/>
      </rPr>
      <t>:</t>
    </r>
  </si>
  <si>
    <t>Start year:</t>
  </si>
  <si>
    <t>Final year:</t>
  </si>
  <si>
    <t>As headwork costs per ET apply to all DSP areas within a system, presenting the headwork calculations separately will provide additional transparency, and ensure consistency between DSP areas in relation to headworks.</t>
  </si>
  <si>
    <t>Discount rates &amp; other</t>
  </si>
  <si>
    <t>Timeframes</t>
  </si>
  <si>
    <t>is the headworks charge</t>
  </si>
  <si>
    <t>Proportion of asset cost to be recovered via this DSP</t>
  </si>
  <si>
    <t>Number of units or length of asset (A)</t>
  </si>
  <si>
    <t>Expected system-wide ETs to be serviced by this asset</t>
  </si>
  <si>
    <t>Total new ETs in DSP area</t>
  </si>
  <si>
    <t>Rate applied to the NPV of expected revenues and costs (real pre-tax WACC)</t>
  </si>
  <si>
    <t>properties</t>
  </si>
  <si>
    <t>hectares</t>
  </si>
  <si>
    <t>New ETs per year for this DSP area</t>
  </si>
  <si>
    <t>2019-20</t>
  </si>
  <si>
    <t>Light grey - inputs not required, cells should be left unchanged.</t>
  </si>
  <si>
    <t>of which:</t>
  </si>
  <si>
    <t>&gt;</t>
  </si>
  <si>
    <t>A separate worksheet has been provided to calculate the reduction amount:</t>
  </si>
  <si>
    <t>Headworks</t>
  </si>
  <si>
    <t>A separate worksheet has been provided to capture headworks assets:</t>
  </si>
  <si>
    <t>The purpose of this worksheet is to record, at a high level, the underlying data that are used to calculate the Headworks cost per ET.</t>
  </si>
  <si>
    <t>Asset inclusions and exclusions</t>
  </si>
  <si>
    <t>The final worksheet provides information from the Determination about asset inclusions and exclusions.</t>
  </si>
  <si>
    <t>'HEADWORK ASSETS' : CALCULATIONS</t>
  </si>
  <si>
    <t>'REDUCTION AMOUNT' : CALCULATIONS</t>
  </si>
  <si>
    <t>Rate applied to pre-1996 assets and ETs</t>
  </si>
  <si>
    <t>Rate applied to post-1996 assets and ETs (real pre-tax WACC)</t>
  </si>
  <si>
    <t>IPART - Developer charges and backlog sewerage charges for metropolitan water agencies 2017</t>
  </si>
  <si>
    <t>Unit of measure in (A)</t>
  </si>
  <si>
    <t>The plural of the units will only affect headings.</t>
  </si>
  <si>
    <t>EQUIVALENT TENEMENTS (ETs) SINCE 1 JULY 1996 RELATING TO THE DSP UNDER CONSIDERATION</t>
  </si>
  <si>
    <t>Regulated Agency (for setting pre-1996 discount rate)</t>
  </si>
  <si>
    <t>Agency name</t>
  </si>
  <si>
    <t>Pre-1996 discount rate</t>
  </si>
  <si>
    <t>Central Coast Council</t>
  </si>
  <si>
    <t>Hunter Water Corporation</t>
  </si>
  <si>
    <t>Sydney Water Corporation</t>
  </si>
  <si>
    <t>Notes:</t>
  </si>
  <si>
    <t>The costs expected to be incurred must be exclusive of all capital costs included in the capital charge calculation.</t>
  </si>
  <si>
    <t>Pre-1996 assets</t>
  </si>
  <si>
    <t>Post-1996 commissioned assets</t>
  </si>
  <si>
    <t>Post-1996 uncommissioned assets</t>
  </si>
  <si>
    <t>Value of pre-1996 assets to be collected through this DSP (undiscounted)</t>
  </si>
  <si>
    <t>Value of post-1996 commissioned assets to be collected through this DSP (undiscounted)</t>
  </si>
  <si>
    <t xml:space="preserve">Service this DSP relates to </t>
  </si>
  <si>
    <t>System name (allows cross checking of headworks costs)</t>
  </si>
  <si>
    <t>Water</t>
  </si>
  <si>
    <t>Sewerage</t>
  </si>
  <si>
    <t>Stormwater</t>
  </si>
  <si>
    <t>ET values</t>
  </si>
  <si>
    <t>Asset values</t>
  </si>
  <si>
    <t>Revenue values</t>
  </si>
  <si>
    <t>Cost values</t>
  </si>
  <si>
    <t>Costs to be recovered via DSP</t>
  </si>
  <si>
    <t>Headworks costs per ET</t>
  </si>
  <si>
    <t>Value per ET</t>
  </si>
  <si>
    <t>Reduction for expected revenue and operation costs</t>
  </si>
  <si>
    <t>Sum of PV of new ETs (discounted at pre-1996 asset discount rate)</t>
  </si>
  <si>
    <t>Sum of PV of new ETs (discounted at post-1996 asset discount rate)</t>
  </si>
  <si>
    <t>Sum of PV of new ETs (discounted at expected revenue and costs discount rate)</t>
  </si>
  <si>
    <t>Sum of PV of costs for new ETs (discounted at expected future revenue and costs discount rate)</t>
  </si>
  <si>
    <t>Present value of revenues (discounted at expected future revenue and costs discount rate)</t>
  </si>
  <si>
    <t>Present value of operating costs (discounted at expected future revenue and costs discount rate)</t>
  </si>
  <si>
    <t>Revenues expected to be recovered from new customers (undiscounted)</t>
  </si>
  <si>
    <t>Operating costs expected to be incurred in providing service to new customers (undiscounted)</t>
  </si>
  <si>
    <t>Present value of post-1996 commissioned assets (discounted at post-1996 asset discount rate)</t>
  </si>
  <si>
    <t>Present value of pre-1996 assets (discounted at pre-1996 asset discount rate)</t>
  </si>
  <si>
    <t>Present value of new ETs per year (discounted at post-1996 asset discount rate)</t>
  </si>
  <si>
    <t>Present value of new ETs per year (discounted at pre-1996 asset discount rate)</t>
  </si>
  <si>
    <t>Present value of new ETs per year (discounted at expected revenue and costs discount rate)</t>
  </si>
  <si>
    <t>Sum of PV of Pre-1996 commissioned assets (discounted at pre-1996 asset discount rate)</t>
  </si>
  <si>
    <t>Sum of PV of Post-1996 commissioned assets (discounted at post-1996 asset discount rate)</t>
  </si>
  <si>
    <t>Sum of PV of Post-1996 uncommissioned assets (discounted at post-1996 asset discount rate)</t>
  </si>
  <si>
    <t>Please manually enter or link the calculated headwork cost per ET to cell</t>
  </si>
  <si>
    <t>Sum of PV of revenue for new customers (discounted at expected future revenue and costs discount rate)</t>
  </si>
  <si>
    <t>the Capital Charge for the Pre-1996 Assets that will serve the relevant DSP Area, calculated in accordance with clause 2.3(a) of Schedule 5 of the Determination and set out in the DSP.</t>
  </si>
  <si>
    <t>the Capital Charge for the Post-1996 Assets that will serve the relevant DSP Area, calculated in accordance with clause 2.3(b) and 2.3(c) of Schedule 5 of the Determination and set out in the DSP.</t>
  </si>
  <si>
    <t>the Present Value of the Agency’s estimate of the number of Equivalent Tenements in the relevant DSP for Pre-1996 Assets, calculated in accordance with clause 3.2(a) of Schedule 5 of the Determination and set out in the relevant DSP.</t>
  </si>
  <si>
    <t>the Present Value of the Agency’s estimate of the number of Equivalent Tenements for Post-1996 Assets, calculated in accordance with clause 3.2(b) of Schedule 5 of the Determination and set out in the relevant DSP.</t>
  </si>
  <si>
    <t>the Present Value of the Agency’s estimate of the number of Equivalent Tenements for the Reduction Amount, calculated in accordance with clause 3.2(c) of Schedule 5 of the Determination and set out in the relevant DSP.</t>
  </si>
  <si>
    <r>
      <t xml:space="preserve">the Agency’s estimate of the future periodic revenues to be received from new customers in the relevant DSP Area in each financial year </t>
    </r>
    <r>
      <rPr>
        <i/>
        <sz val="9"/>
        <rFont val="Arial"/>
        <family val="2"/>
      </rPr>
      <t>i</t>
    </r>
    <r>
      <rPr>
        <sz val="9"/>
        <rFont val="Arial"/>
        <family val="2"/>
      </rPr>
      <t>, estimated in accordance with clause 4 of Schedule 5 of the Determination and set out in the relevant DSP.</t>
    </r>
  </si>
  <si>
    <r>
      <t xml:space="preserve">the Agency’s estimate of the future operating, maintenance and administration costs of servicing all new customers in the DSP Area in each financial year </t>
    </r>
    <r>
      <rPr>
        <i/>
        <sz val="9"/>
        <rFont val="Arial"/>
        <family val="2"/>
      </rPr>
      <t>i</t>
    </r>
    <r>
      <rPr>
        <sz val="9"/>
        <rFont val="Arial"/>
        <family val="2"/>
      </rPr>
      <t xml:space="preserve"> (excluding, for the avoidance of doubt, any Capital Costs), estimated in accordance with clause 5 of Schedule 5 of the Determination and set out in the relevant DSP.</t>
    </r>
  </si>
  <si>
    <t>WHAT THE DETERMINATION SAYS ABOUT ASSET EXCLUSIONS</t>
  </si>
  <si>
    <t>Excluded Assets means:</t>
  </si>
  <si>
    <t>(a)</t>
  </si>
  <si>
    <t>that part of an asset provided for a reason other than to service a growth area;</t>
  </si>
  <si>
    <t>(b)</t>
  </si>
  <si>
    <t>that part of an asset that services other DSP Areas;</t>
  </si>
  <si>
    <t>(c)</t>
  </si>
  <si>
    <t>the capacity of an asset that was made available by changes in land use patterns, or by changes in average demand;</t>
  </si>
  <si>
    <t>(d)</t>
  </si>
  <si>
    <t>(e)</t>
  </si>
  <si>
    <t>(f)</t>
  </si>
  <si>
    <t>Asset exclusions'!A1</t>
  </si>
  <si>
    <t>As explained in IPART's Report (Box 2.4, page 29) , headworks not owned by the agency should also be included in these calculations.</t>
  </si>
  <si>
    <t>Summary of maximum price for a new development</t>
  </si>
  <si>
    <t>Maximum price formula:</t>
  </si>
  <si>
    <t>Maximum price calculations and summary of outputs</t>
  </si>
  <si>
    <t>The maximum price is calculated and the results are summarised in:</t>
  </si>
  <si>
    <t>Details on the maximum price methodology can be found on IPART's website at:</t>
  </si>
  <si>
    <t>Link to Report and Determination:</t>
  </si>
  <si>
    <t>MAXIMUM PRICE TEMPLATE (for connecting to a water supply, sewerage, or drainage system)</t>
  </si>
  <si>
    <t>The separate components for the maximum price equation are presented in both the worksheets.</t>
  </si>
  <si>
    <t>= the Agency’s estimate of the future periodic revenues to be received from new customers in the relevant DSP Area in each financial year i, estimated in accordance with clause 4 of Schedule 5 of the Determination and set out in the relevant DSP.</t>
  </si>
  <si>
    <t>= the Agency’s estimate of the future operating, maintenance and administration costs of servicing all new customers in the DSP Area in each financial year i (excluding, for the avoidance of doubt, any Capital Costs), estimated in accordance with clause 5 of Schedule 5 of the Determination and set out in the relevant DSP.</t>
  </si>
  <si>
    <t>CALCULATION OF MAXIMUM PRICE</t>
  </si>
  <si>
    <t>Maximum price</t>
  </si>
  <si>
    <t>PRE-1996 ASSETS WITH A NEXUS TO THE SERVICE FOR WHICH THE MAXIMUM PRICE IS BEING CALCULATED</t>
  </si>
  <si>
    <t>POST-1996 COMMISSIONED ASSETS WITH A NEXUS TO THE SERVICE FOR WHICH THE MAXIMUM PRICE IS BEING CALCULATED</t>
  </si>
  <si>
    <t>POST-1996 UNCOMMISSIONED ASSETS WITH A NEXUS TO THE SERVICE FOR WHICH THE MAXIMUM PRICE IS BEING CALCULATED</t>
  </si>
  <si>
    <t>Please present, in this worksheet, the underlying high level data and analysis related to the generation of the Headworks cost per ET for the service for which this maximum price is being calculated.</t>
  </si>
  <si>
    <t>This workbook is a template that agencies can use to calculate the maximum price for connecting to a water supply, sewerage, or drainage system (referred to as maximum price from here).  The use of this template is voluntary.</t>
  </si>
  <si>
    <t>MP</t>
  </si>
  <si>
    <t>Register of pre-1996 assets</t>
  </si>
  <si>
    <t>Register of post-1996 commissioned assets</t>
  </si>
  <si>
    <t>Register of uncommissioned assets</t>
  </si>
  <si>
    <t>HOW DOES THE TEMPLATE WORK?</t>
  </si>
  <si>
    <t>What's in the Template?</t>
  </si>
  <si>
    <t>Scheme cost allocation</t>
  </si>
  <si>
    <t>A separate worksheet has been provided to capture scheme cost allocation:</t>
  </si>
  <si>
    <t>The purpose of this worksheet is to record, at a high level, the underlying data that are used to calculate the Scheme cost allocation per ET.</t>
  </si>
  <si>
    <t>Calculation of the asset component of the maximum price (excluding headworks and scheme cost allocation).</t>
  </si>
  <si>
    <t>'SCHEME COST ALLOCATION' : CALCULATIONS</t>
  </si>
  <si>
    <t>Please present, in this worksheet, the underlying high level data and analysis related to the generation of the scheme cost allocation per ET for the service for which this maximum price is being calculated.</t>
  </si>
  <si>
    <t>Scheme cost allocation per ET</t>
  </si>
  <si>
    <t>Financial year of registration for the DSP</t>
  </si>
  <si>
    <t>Reason for change</t>
  </si>
  <si>
    <t>Description of change</t>
  </si>
  <si>
    <t>Place change made</t>
  </si>
  <si>
    <t>Template Version</t>
  </si>
  <si>
    <t>Date change made</t>
  </si>
  <si>
    <t>JOURNAL OF CHANGES</t>
  </si>
  <si>
    <t>IPART - Maximum prices for connecting to a recycled water system - July 2019</t>
  </si>
  <si>
    <t>Please refer to the above link for guidance on calculating the scheme cost allocation amount.</t>
  </si>
  <si>
    <t>Value of post-1996 uncommissioned assets to be collected through this DSP (undiscounted)</t>
  </si>
  <si>
    <t>Present value of post-1996 uncommissioned assets (discounted at post-1996 asset discount rate)</t>
  </si>
  <si>
    <t>Agencies can also use the template to calculate the maximum price for connecting a New Development to a Recycled Water System (where that Recycled Water System is a Least Cost Servicing Solution) or to calculate the Ordinary Developer Charge component of the maximum price for connecting a New Development to a Recycled Water System (where that Recycled Water System is not a Least Cost Servicing Solution).</t>
  </si>
  <si>
    <t>The above two determinations must be read in conjunction to one another.</t>
  </si>
  <si>
    <t>Where the New Development is connecting to a Recycled Water System, the variables may be modified by Schedule 1 or Schedule 2 of the Recycled Water Developer Charges Determination.</t>
  </si>
  <si>
    <t>maximum price per equivalent tenement to be services by the connection.</t>
  </si>
  <si>
    <t>Where this template is being used to calculate the maximum price for connecting to a Recycled Water System, refer to the following provisions of the Recycled Water Developer Charges Determination:</t>
  </si>
  <si>
    <t>These provisions may affect the calculation of the capital charge.</t>
  </si>
  <si>
    <t xml:space="preserve">(b)     Schedule 2, clause 2.2 (where the Recycled Water System is not a Least Cost Servicing Solution). </t>
  </si>
  <si>
    <t>(a)     Schedule 1, clause 2 (where the Recycled Water System is a Least Cost Servicing Solution); and</t>
  </si>
  <si>
    <t xml:space="preserve">Where this spreadsheet is being used to calculate the maximum price for connection of a New Development to a Recycled Water System that is a Least Cost Servicing Solution, </t>
  </si>
  <si>
    <t>revenues from the sale of Recycled Water (see Recycled Water Developer Charges Determination, Sch 1, cl 3).</t>
  </si>
  <si>
    <t>the reduction amount includes the revenues that the Agency would have received had the supply of potable water not been substituted with Recycled Water, but excludes the</t>
  </si>
  <si>
    <t xml:space="preserve">Where this spreadsheet is being used to calculate the ordinary developer charge component of the maximum price for connection of a New Development to a Recycled Water System </t>
  </si>
  <si>
    <t xml:space="preserve">that is NOT a Least Cost Servicing Solution, the relevant operating revenues and operating costs used to calculate the reduction amount are different (see Recycled Water Developer </t>
  </si>
  <si>
    <t>Charges Determination, Sch 2, cl 2.3).</t>
  </si>
  <si>
    <t>any asset or part of an asset that was unreasonably oversized relative to system and capacity requirements, based on available demographic data at the time it was commissioned;</t>
  </si>
  <si>
    <t>any assets or part of an asset funded by Developers and transferred free of charge to the Agency.</t>
  </si>
  <si>
    <t>For the removal of doubt, the Determination defines assets as:</t>
  </si>
  <si>
    <t xml:space="preserve">(a) </t>
  </si>
  <si>
    <t>were commissioned prior to the Commencement Date;</t>
  </si>
  <si>
    <t xml:space="preserve">(b) </t>
  </si>
  <si>
    <t>were commissioned after the Commencement Date but before the Development commenced; and</t>
  </si>
  <si>
    <t xml:space="preserve">(c) </t>
  </si>
  <si>
    <t>are commissioned, or are to be commissioned, after the Development commences.</t>
  </si>
  <si>
    <t>any Pre-1970 Assets; and</t>
  </si>
  <si>
    <t>all assets or parts of assets (including headworks), apart from Excluded Assets, allocated to a DSP where there is a nexus (close connection) to the Development they are intended to serve and includes assets that:</t>
  </si>
  <si>
    <t>is the financial year which is 30 years from the financial year in which the relevant DSP was registered with IPART under clause 2(e) of Schedule 4 of the Determination.</t>
  </si>
  <si>
    <r>
      <t>PV(L</t>
    </r>
    <r>
      <rPr>
        <vertAlign val="subscript"/>
        <sz val="9"/>
        <rFont val="Arial"/>
        <family val="2"/>
      </rPr>
      <t>1</t>
    </r>
    <r>
      <rPr>
        <sz val="9"/>
        <rFont val="Arial"/>
        <family val="2"/>
      </rPr>
      <t>)</t>
    </r>
  </si>
  <si>
    <r>
      <t>PV(L</t>
    </r>
    <r>
      <rPr>
        <vertAlign val="subscript"/>
        <sz val="9"/>
        <rFont val="Arial"/>
        <family val="2"/>
      </rPr>
      <t>2</t>
    </r>
    <r>
      <rPr>
        <sz val="9"/>
        <rFont val="Arial"/>
        <family val="2"/>
      </rPr>
      <t>)</t>
    </r>
  </si>
  <si>
    <r>
      <t>PV(L</t>
    </r>
    <r>
      <rPr>
        <vertAlign val="subscript"/>
        <sz val="9"/>
        <rFont val="Arial"/>
        <family val="2"/>
      </rPr>
      <t>3</t>
    </r>
    <r>
      <rPr>
        <sz val="9"/>
        <rFont val="Arial"/>
        <family val="2"/>
      </rPr>
      <t>)</t>
    </r>
  </si>
  <si>
    <t>Developer charges and backlog sewerage charges for metropolitan water agencies 2018 | IPART (nsw.gov.au)</t>
  </si>
  <si>
    <t>Aerotropolis</t>
  </si>
  <si>
    <t>-</t>
  </si>
  <si>
    <t>Pressure Main - Greenfield - Type L - Stabilised Sand / Select - oPVC PN16 - DN250 - 1.5m deep</t>
  </si>
  <si>
    <t>Pressure Main - Greenfield - Type L - Stabilised Sand / Select - DICL PN35 - DN300 - 1.5m deep</t>
  </si>
  <si>
    <t>Pressure Main - Greenfield - Type L - Stabilised Sand / Select - DICL PN35 - DN375 - 1.6m deep</t>
  </si>
  <si>
    <t>Pressure Main - Greenfield - Type L - Stabilised Sand / Select - DICL PN35 - DN450- 1.7m deep</t>
  </si>
  <si>
    <t>Pressure Main - Greenfield - Type L - Stabilised Sand / Select - DICL PN35 - DN500 - 1.8m deep</t>
  </si>
  <si>
    <t>Pressure Main - Greenfield - Type L - Stabilised Sand / Select - DICL PN35 - DN600 - 1.9m deep.</t>
  </si>
  <si>
    <t>Pressure Main - Greenfield - Type L - Stabilised Sand / Select - DICL PN35 - DN750 - 2.0m deep.</t>
  </si>
  <si>
    <t>Outlet Channels - 10m wide - 15 drops / km  (0.5% fall)</t>
  </si>
  <si>
    <t>Trunk Drainage - 20m wide - 15 drops / km  (0.5% fall)</t>
  </si>
  <si>
    <t>Trunk Drainage - 30m wide - 15 drops / km (0.5% fall)</t>
  </si>
  <si>
    <t>Waterways - Full creek realignment / reconstruction</t>
  </si>
  <si>
    <t>Waterways - Improvements &amp; Revegetation</t>
  </si>
  <si>
    <t>Waterways - Protection &amp; Revegetation</t>
  </si>
  <si>
    <t>Waterways - Dam dewatering &amp; Revegetation</t>
  </si>
  <si>
    <t>Basin_AC_BC21</t>
  </si>
  <si>
    <t>Basin_AC_BC23A</t>
  </si>
  <si>
    <t>Basin_AC_TC09A</t>
  </si>
  <si>
    <t>Basin_AC_TC09B</t>
  </si>
  <si>
    <t>Basin_Ag_CC19</t>
  </si>
  <si>
    <t>Pressure Main - Greenfield - Type B - Bedding Sand / Select - PE100 - DN050 - 1.0m deep</t>
  </si>
  <si>
    <t>Pressure Main - Greenfield - Type B - Bedding Sand / Select - PE100 - DN063 - 1.0m deep</t>
  </si>
  <si>
    <t>Pressure Main - Greenfield - Type B - Bedding Sand / Select - PE100 - DN075 - 1.0m deep</t>
  </si>
  <si>
    <t>Pressure Main - Greenfield - Type B - Bedding Sand / Select - PE100 - DN090 - 1.0m deep</t>
  </si>
  <si>
    <t>Pressure Main - Greenfield - Type B - Bedding Sand / Select - PE100 - DN110 - 1.1m deep</t>
  </si>
  <si>
    <t>Pressure Main - Greenfield - Type B - Bedding Sand / Select - PE100 - DN125 - 1.1m deep</t>
  </si>
  <si>
    <t>Pressure Main - Greenfield - Type B - Bedding Sand / Select - PE100 - DN140 - 1.2m deep</t>
  </si>
  <si>
    <t>Pressure Main - Greenfield - Type B - Bedding Sand / Select - PE100 - DN160 - 1.2m deep</t>
  </si>
  <si>
    <t>Pressure Main - Greenfield - Type B - Bedding Sand / Select - PE100 - DN180 - 1.3m deep</t>
  </si>
  <si>
    <t>Pressure Main - Greenfield - Type B - Bedding Sand / Select - PE100 - DN200 - 1.3m deep</t>
  </si>
  <si>
    <t>Pressure Main - Greenfield - Type B - Bedding Sand / Select - PE100 - DN225 - 1.3m deep</t>
  </si>
  <si>
    <t>Pressure Main - Greenfield - Type B - Bedding Sand / Select - PE100 - DN250 - 1.4m deep</t>
  </si>
  <si>
    <t>Pressure Main - Greenfield - Type B - Bedding Sand / Select - PE100 - DN355 - 1.5m deep</t>
  </si>
  <si>
    <t>Pressure Main - Greenfield - Type B - Bedding Sand / Select - PE100 - DN450 - 1.6m deep</t>
  </si>
  <si>
    <t>Pressure Main - Greenfield - Type B - Bedding Sand / Select - PE100 - DN500 - 1.7m deep</t>
  </si>
  <si>
    <t>Pressure Main - Greenfield - Type B - Bedding Sand / Select - PE100 - DN710 - 1.8m deep</t>
  </si>
  <si>
    <t>E/O allowances for HDD Trenchless Crossings</t>
  </si>
  <si>
    <t>Air Valves on lines &gt; 300 (500m spacing)</t>
  </si>
  <si>
    <t>Scour Valves on lines &gt; 300 (500m spacing)</t>
  </si>
  <si>
    <t>Hydrants on lines &lt; 300 (200m spacing)</t>
  </si>
  <si>
    <t>Section Valves on all lines (1000m spacing)</t>
  </si>
  <si>
    <t>Pressure Main - Greenfield - Type B - Bedding Sand / Select - PE100 - DN180 - 1.3m deep.</t>
  </si>
  <si>
    <t>Pressure Main - Greenfield - Type B - Bedding Sand / Select - PE100 - DN280 - 1.4m deep</t>
  </si>
  <si>
    <t>Pressure Main - Greenfield - Type B - Bedding Sand / Select - PE100 - DN315 - 1.5m deep</t>
  </si>
  <si>
    <t>Pressure Main - Greenfield - Type B - Bedding Sand / Select - PE100 - DN400 - 1.6m deep</t>
  </si>
  <si>
    <t>Pressure Main - Greenfield - Type B - Bedding Sand / Select - PE100 - DN560 - 1.8m deep</t>
  </si>
  <si>
    <t>Trunk Drainage - 25m wide - 15 drops / km (0.5% fall)</t>
  </si>
  <si>
    <t>Basin_AC_BC25B</t>
  </si>
  <si>
    <t>Basin_Ag_CC13A</t>
  </si>
  <si>
    <t>Basin_Ag_CC13B</t>
  </si>
  <si>
    <t>Basin_Ag_CC14</t>
  </si>
  <si>
    <t>Basin_Ag_CC15</t>
  </si>
  <si>
    <t>Basin_NG_CC12</t>
  </si>
  <si>
    <t>Basin_NG_CC13</t>
  </si>
  <si>
    <t>Basin_NG_CC26</t>
  </si>
  <si>
    <t>GDC_Lake Duncan</t>
  </si>
  <si>
    <t>Basin_AC_BC19B</t>
  </si>
  <si>
    <t>Basin_AC_BC25A</t>
  </si>
  <si>
    <t>Basin_BC_BC06</t>
  </si>
  <si>
    <t>Basin_BC_SC01</t>
  </si>
  <si>
    <t>Basin_BC_SC03</t>
  </si>
  <si>
    <t>Basin_BC_SC09</t>
  </si>
  <si>
    <t>Basin_NG_CC14</t>
  </si>
  <si>
    <t>GDC_DC01</t>
  </si>
  <si>
    <t>Basin_AG_MC02</t>
  </si>
  <si>
    <t>Basin_AC_BC19C</t>
  </si>
  <si>
    <t>Basin_AC_BC22E</t>
  </si>
  <si>
    <t>Basin_BC_BC05</t>
  </si>
  <si>
    <t>Basin_BC_SC02</t>
  </si>
  <si>
    <t>Basin_BC_SC10</t>
  </si>
  <si>
    <t>Basin_BC_SC11</t>
  </si>
  <si>
    <t>Basin_BC_SC12</t>
  </si>
  <si>
    <t>Basin_NG_BC04</t>
  </si>
  <si>
    <t>Basin_NG_CC09</t>
  </si>
  <si>
    <t>Basin_NG_CC11</t>
  </si>
  <si>
    <t>Basin_NG_X01</t>
  </si>
  <si>
    <t>Basin_NG_X02</t>
  </si>
  <si>
    <t>Basin_NG_X04</t>
  </si>
  <si>
    <t>Basin_NG_X98</t>
  </si>
  <si>
    <t>Preliminaries</t>
  </si>
  <si>
    <t>Access &amp; Hardstands</t>
  </si>
  <si>
    <t>Yard Pipework</t>
  </si>
  <si>
    <t>Infrastructure: Adminitration Building</t>
  </si>
  <si>
    <t>Infrastructure: Plant Room</t>
  </si>
  <si>
    <t>Infrastructure: Switchroom</t>
  </si>
  <si>
    <t>Feed Pump Station - (6D / 1S) x 100L/s @ 20m head on slab</t>
  </si>
  <si>
    <t xml:space="preserve">Balance Tank </t>
  </si>
  <si>
    <t>Drum Screens (3D / 1S) x 200 L/s</t>
  </si>
  <si>
    <t>UV Reactor (3D / 1S) x 200 L/s</t>
  </si>
  <si>
    <t>Chlorination (4D / 1S) x 21 kg/hr</t>
  </si>
  <si>
    <t>CCT  (4D / 1S) x 260m3</t>
  </si>
  <si>
    <t>Clear Water Tank</t>
  </si>
  <si>
    <t>RW Transfer Main - Greenfield - Type L - Stabilised Sand / Select - DICL PN35 - DN450- 1.7m deep</t>
  </si>
  <si>
    <t>RW Waste Diversion Main - Greenfield - Type L - Stabilised Sand / Select - DICL PN35 - DN450- 1.7m deep</t>
  </si>
  <si>
    <t>AWRC to Badgerys Creek RW Pump Station - (D/S 430L/s @ 104m head on slab) (located at AWRC)</t>
  </si>
  <si>
    <t>Pressure Main - Greenfield - Type L - Stabilised Sand / Select - DICL PN35 - DN600 - 1.9m deep</t>
  </si>
  <si>
    <t>AWRC to Dwyers Road RW Pump Station - (D/S 530L/s @ 100m head on slab) (located at AWRC)</t>
  </si>
  <si>
    <t>Pressure Main - Greenfield - Type L - Stabilised Sand / Select - DICL PN35 - DN750 - 2.0m deep</t>
  </si>
  <si>
    <t>Badgerys Creek Booster RW Pump Station - (D/S 220L/s @ 50m head on slab) (located at remote  site)</t>
  </si>
  <si>
    <t>RW - Reservoir (Badgerys Creek)</t>
  </si>
  <si>
    <t>RW - Reservoir (Dwyer Road)</t>
  </si>
  <si>
    <t>Potable Top-up - Pressure Main - Greenfield - Type L - Stabilised Sand / Select - DICL PN35 - DN750 - 2.0m deep</t>
  </si>
  <si>
    <t>Capex Renewals - from opex team</t>
  </si>
  <si>
    <t>Basin_AC_BC25C</t>
  </si>
  <si>
    <t>Basin_AC_BC25D</t>
  </si>
  <si>
    <t>Basin_AC_TC03</t>
  </si>
  <si>
    <t>Basin_AC_TC05</t>
  </si>
  <si>
    <t>Basin_AC_TC12</t>
  </si>
  <si>
    <t>Basin_Ag_BC01</t>
  </si>
  <si>
    <t>Basin_Ag_BC02A</t>
  </si>
  <si>
    <t>Basin_NG_BC03</t>
  </si>
  <si>
    <t>Basin_NG_BC05A</t>
  </si>
  <si>
    <t>Basin_NG_BC05B</t>
  </si>
  <si>
    <t>Basin_Ag_CC08</t>
  </si>
  <si>
    <t>Basin_Ag_CC10</t>
  </si>
  <si>
    <t>Basin_Ag_CC11A</t>
  </si>
  <si>
    <t>Basin_Ag_CC11B</t>
  </si>
  <si>
    <t>Basin_NG_CC08</t>
  </si>
  <si>
    <t>GDC_DC03</t>
  </si>
  <si>
    <t>Basin_AC_BC23B</t>
  </si>
  <si>
    <t>Basin_BC_BC02</t>
  </si>
  <si>
    <t>Basin_Ag_CC04</t>
  </si>
  <si>
    <t>Basin_Ag_CC05A</t>
  </si>
  <si>
    <t>Basin_Ag_CC16</t>
  </si>
  <si>
    <t>Basin_NG_CC03</t>
  </si>
  <si>
    <t>Basin_NG_CC07</t>
  </si>
  <si>
    <t>Basin_NG_CC10</t>
  </si>
  <si>
    <t>GDC_DC02</t>
  </si>
  <si>
    <t>Sydney Water Funded Waterways Renewals</t>
  </si>
  <si>
    <t>Basins Renewals</t>
  </si>
  <si>
    <t>Basin_AC_BC22D</t>
  </si>
  <si>
    <t>Basin_AC_BC24</t>
  </si>
  <si>
    <t>Basin_AC_SC13</t>
  </si>
  <si>
    <t>Basin_Ag_BC02B</t>
  </si>
  <si>
    <t>Basin_BC_BC01</t>
  </si>
  <si>
    <t>Basin_Ag_CC05B</t>
  </si>
  <si>
    <t>Basin_Ag_CC06</t>
  </si>
  <si>
    <t>Basin_Ag_CC20</t>
  </si>
  <si>
    <t>Basin_NG_CC06</t>
  </si>
  <si>
    <t>Basin_NG_X00</t>
  </si>
  <si>
    <t>Basin_NG_X03</t>
  </si>
  <si>
    <t>Basin_NG_X05A</t>
  </si>
  <si>
    <t>Basin_NG_X05B</t>
  </si>
  <si>
    <t>GDC_DC04</t>
  </si>
  <si>
    <t>GDC_DC05</t>
  </si>
  <si>
    <t>Basin_AC_TC02</t>
  </si>
  <si>
    <t>Basin_AC_TC07</t>
  </si>
  <si>
    <t>Basin_AC_TC08</t>
  </si>
  <si>
    <t>Basin_AC_TC11</t>
  </si>
  <si>
    <t>Basin_Ag_CC12A</t>
  </si>
  <si>
    <t>Basin_AG_MC04</t>
  </si>
  <si>
    <t>Basin_AC_BC19A</t>
  </si>
  <si>
    <t>Basin_Ag_CC09</t>
  </si>
  <si>
    <t>Basin_Ag_CC17</t>
  </si>
  <si>
    <t>Basin_Ag_CC18</t>
  </si>
  <si>
    <t>Basin_Ag_CC21</t>
  </si>
  <si>
    <t>Basin_NG_CC15</t>
  </si>
  <si>
    <t>Basin_AG_MC01</t>
  </si>
  <si>
    <t>Stormwater Treatment Renewals</t>
  </si>
  <si>
    <t>Basin_AC_BC01</t>
  </si>
  <si>
    <t>Basin_AC_BC02</t>
  </si>
  <si>
    <t>Basin_BC_BC09</t>
  </si>
  <si>
    <t>Basin_NG_BC06</t>
  </si>
  <si>
    <t>Basin_Ag_CC12B</t>
  </si>
  <si>
    <t>Basin_NG_X06</t>
  </si>
  <si>
    <t>Basin_NG_X07</t>
  </si>
  <si>
    <t>Basin_AC_BC03</t>
  </si>
  <si>
    <t>Basin_AC_BC04</t>
  </si>
  <si>
    <t>Basin_AC_BC05</t>
  </si>
  <si>
    <t>Basin_AC_BC20</t>
  </si>
  <si>
    <t>Basin_NG_BC07</t>
  </si>
  <si>
    <t>Basin_Ag_CC03B</t>
  </si>
  <si>
    <t>Basin_NG_X08</t>
  </si>
  <si>
    <t>Basin_NG_X10</t>
  </si>
  <si>
    <t>Basin_AC_BC06</t>
  </si>
  <si>
    <t>Basin_AC_BC08</t>
  </si>
  <si>
    <t>Basin_AC_BC09</t>
  </si>
  <si>
    <t>Basin_AC_TC10A</t>
  </si>
  <si>
    <t>Basin_AC_TC10B</t>
  </si>
  <si>
    <t>Basin_NG_X11A</t>
  </si>
  <si>
    <t>Basin_NG_X11B</t>
  </si>
  <si>
    <t>Basin_AC_BC10</t>
  </si>
  <si>
    <t>Basin_AC_BC11</t>
  </si>
  <si>
    <t>Basin_AC_BC13</t>
  </si>
  <si>
    <t>Basin_AC_BC15</t>
  </si>
  <si>
    <t>Basin_NG_X12A</t>
  </si>
  <si>
    <t>Basin_NG_X12B</t>
  </si>
  <si>
    <t>Recycled Water Storage &amp; Transfers Renewals</t>
  </si>
  <si>
    <t>Basin_AC_BC16</t>
  </si>
  <si>
    <t>Basin_AC_BC17</t>
  </si>
  <si>
    <t>Basin_AC_BC18A</t>
  </si>
  <si>
    <t>Basin_AC_BC18B</t>
  </si>
  <si>
    <t>Basin_BC_BC11</t>
  </si>
  <si>
    <t>Basin_NG_CC21</t>
  </si>
  <si>
    <t>Basin_NG_CC25</t>
  </si>
  <si>
    <t>Harvesting Network Renewals</t>
  </si>
  <si>
    <t>Basin_AC_SC01</t>
  </si>
  <si>
    <t>Basin_AC_SC02</t>
  </si>
  <si>
    <t>Basin_AC_SC03</t>
  </si>
  <si>
    <t>Basin_AC_TC04</t>
  </si>
  <si>
    <t>Basin_BC_SC15</t>
  </si>
  <si>
    <t>Basin_AC_SC04</t>
  </si>
  <si>
    <t>Basin_AC_SC05</t>
  </si>
  <si>
    <t>Basin_AC_TC03B</t>
  </si>
  <si>
    <t>Basin_BC_SC13</t>
  </si>
  <si>
    <t>Basin_BC_SC14</t>
  </si>
  <si>
    <t>Basin_NG_CC20</t>
  </si>
  <si>
    <t>Basin_Ag_CC02</t>
  </si>
  <si>
    <t>Basin_Ag_CC03A</t>
  </si>
  <si>
    <t>Basin_AG_DC02</t>
  </si>
  <si>
    <t>Basin_AG_DC03</t>
  </si>
  <si>
    <t>Basin_AG_DC04</t>
  </si>
  <si>
    <t>Basin_AG_DC09</t>
  </si>
  <si>
    <t>Basin_AG_DC10</t>
  </si>
  <si>
    <t>Basin_AG_DC12</t>
  </si>
  <si>
    <t>Basin_AC_BC22A</t>
  </si>
  <si>
    <t>Basin_AC_BC22B</t>
  </si>
  <si>
    <t>Basin_AC_BC22C</t>
  </si>
  <si>
    <t>Basin_BC_BC10</t>
  </si>
  <si>
    <t>Basin_NG_CC22</t>
  </si>
  <si>
    <t>Basin_AG_DC13</t>
  </si>
  <si>
    <t>Basin_AG_DC14</t>
  </si>
  <si>
    <t>Basin_AG_DC15</t>
  </si>
  <si>
    <t>Basin_AG_DC16</t>
  </si>
  <si>
    <t>Basin_AG_DC17</t>
  </si>
  <si>
    <t>Basin_AG_DC18</t>
  </si>
  <si>
    <t>Basin_AG_DC19</t>
  </si>
  <si>
    <t>Basin_AC_SC12</t>
  </si>
  <si>
    <t>Basin_BC_BC03</t>
  </si>
  <si>
    <t>Basin_BC_BC08A</t>
  </si>
  <si>
    <t>Basin_BC_BC08B</t>
  </si>
  <si>
    <t>Basin_BC_SC04</t>
  </si>
  <si>
    <t>Basin_BC_SC05</t>
  </si>
  <si>
    <t>Basin_BC_SC07</t>
  </si>
  <si>
    <t>Basin_BC_SC08</t>
  </si>
  <si>
    <t>Basin_NG_CC01</t>
  </si>
  <si>
    <t>Basin_NG_CC16</t>
  </si>
  <si>
    <t>Basin_NG_CC17</t>
  </si>
  <si>
    <t>Basin_AC_SC06</t>
  </si>
  <si>
    <t>Basin_NG_CC18A</t>
  </si>
  <si>
    <t>Basin_NG_CC18B</t>
  </si>
  <si>
    <t>Basin_NG_CC19</t>
  </si>
  <si>
    <t>Basin_NG_CC24</t>
  </si>
  <si>
    <t>Basin_AG_DC05</t>
  </si>
  <si>
    <t>Basin_AC_SC10</t>
  </si>
  <si>
    <t>Basin_NG_BC08A</t>
  </si>
  <si>
    <t>Basin_NG_BC08B</t>
  </si>
  <si>
    <t>Basin_NG_BC09</t>
  </si>
  <si>
    <t>Basin_AG_DC06</t>
  </si>
  <si>
    <t>Basin_AG_DC07</t>
  </si>
  <si>
    <t>Basin_AC_SC07</t>
  </si>
  <si>
    <t>Basin_AC_SC08</t>
  </si>
  <si>
    <t>Basin_NG_X13</t>
  </si>
  <si>
    <t>Basin_AG_DC08</t>
  </si>
  <si>
    <t>Basin_AC_SC09</t>
  </si>
  <si>
    <t>hectares/property</t>
  </si>
  <si>
    <t>Annual take-up of development (m2)</t>
  </si>
  <si>
    <t>ET assumption (hectares/ET)</t>
  </si>
  <si>
    <t>Aerotropolis net developable area</t>
  </si>
  <si>
    <t xml:space="preserve">An Equivalent Tenement (ET) is a unit that occupies X hectares of net developable area, where X = </t>
  </si>
  <si>
    <t>Operating costs</t>
  </si>
  <si>
    <t>Revenue</t>
  </si>
  <si>
    <t>Service revenue</t>
  </si>
  <si>
    <t>Recycled water sales revenue</t>
  </si>
  <si>
    <t>2031-32</t>
  </si>
  <si>
    <t>2032-33</t>
  </si>
  <si>
    <t>2033-34</t>
  </si>
  <si>
    <t>2034-35</t>
  </si>
  <si>
    <t>2035-36</t>
  </si>
  <si>
    <t>2036-37</t>
  </si>
  <si>
    <t>2037-38</t>
  </si>
  <si>
    <t>2038-39</t>
  </si>
  <si>
    <t>2039-40</t>
  </si>
  <si>
    <t>2040-41</t>
  </si>
  <si>
    <t>2041-42</t>
  </si>
  <si>
    <t>2042-43</t>
  </si>
  <si>
    <t>2043-44</t>
  </si>
  <si>
    <t>2044-45</t>
  </si>
  <si>
    <t>2045-46</t>
  </si>
  <si>
    <t>2046-47</t>
  </si>
  <si>
    <t>2047-48</t>
  </si>
  <si>
    <t>2048-49</t>
  </si>
  <si>
    <t>2049-50</t>
  </si>
  <si>
    <t>2050-51</t>
  </si>
  <si>
    <t>2051-52</t>
  </si>
  <si>
    <t>2052-53</t>
  </si>
  <si>
    <t>2053-54</t>
  </si>
  <si>
    <t>2054-55</t>
  </si>
  <si>
    <t>2055-56</t>
  </si>
  <si>
    <t>Net land purchases from landowners experiencing hardship (including hardship disinvestment)</t>
  </si>
  <si>
    <t>Ordinary Land Purchase</t>
  </si>
  <si>
    <t>Planning Costs - profressional services , design development and overhead and admin costs</t>
  </si>
  <si>
    <t>Align template with Determination</t>
  </si>
  <si>
    <t>Limit ET profile used in calculating reduction amount per ET to 30 forecast years only. Previously extended to 1995-96.</t>
  </si>
  <si>
    <t>Column H, MP Calculations worksheet</t>
  </si>
  <si>
    <t>V1.01</t>
  </si>
  <si>
    <t>Removed the time limit for uncommissioned assets.  Previous time limit was to year 30.</t>
  </si>
  <si>
    <t>Columns N &amp; O, MP Calculations worksheet</t>
  </si>
  <si>
    <t>Expansion to account for the Maximum prices for connecting to a recycled water system Determination July 2019.</t>
  </si>
  <si>
    <t xml:space="preserve">Include an additional input "Scheme costs allocation per ET" to allow for cost offsets for non-least cost recycled water schemes to be incorporated.  </t>
  </si>
  <si>
    <t xml:space="preserve"> G22, MP Calculations worksheet
Scheme cost allocation worksheet</t>
  </si>
  <si>
    <t>Incease clarity of Determination intent</t>
  </si>
  <si>
    <t>Improve examples of the asset input worksheets to clarify that asset apportionment should be considered on an asset-by-asset basis.</t>
  </si>
  <si>
    <t>Row 22 and 23 on the Pre-1996 assets, Post-1996 commissioned assets and Uncommissioned assets worksheets</t>
  </si>
  <si>
    <t>V1.02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</si>
</sst>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Red]\-&quot;$&quot;#,##0"/>
    <numFmt numFmtId="8" formatCode="&quot;$&quot;#,##0.00;[Red]\-&quot;$&quot;#,##0.00"/>
    <numFmt numFmtId="41" formatCode="_-* #,##0_-;\-* #,##0_-;_-* &quot;-&quot;_-;_-@_-"/>
    <numFmt numFmtId="43" formatCode="_-* #,##0.00_-;\-* #,##0.00_-;_-* &quot;-&quot;??_-;_-@_-"/>
    <numFmt numFmtId="164" formatCode="_(* #,##0.00_);_(* \(#,##0.00\);_(* &quot;-&quot;_);_(@_)"/>
    <numFmt numFmtId="165" formatCode="0.0%"/>
    <numFmt numFmtId="166" formatCode="#,##0.0"/>
    <numFmt numFmtId="167" formatCode="_(* #,##0.0_);_(* \(#,##0.0\);_(* &quot;-&quot;??_);_(@_)"/>
    <numFmt numFmtId="168" formatCode="[$-C09]dd\-mmmm\-yyyy;@"/>
    <numFmt numFmtId="169" formatCode="[$-C09]d\ mmmm\ yyyy;@"/>
    <numFmt numFmtId="170" formatCode="dd\ mmm\ yyyy"/>
    <numFmt numFmtId="171" formatCode="yyyy\-*y"/>
    <numFmt numFmtId="172" formatCode="&quot;$&quot;#,##0"/>
    <numFmt numFmtId="173" formatCode="#,##0.000"/>
    <numFmt numFmtId="174" formatCode="mmmm\ yyyy"/>
    <numFmt numFmtId="175" formatCode="_-* #,##0_-;\-* #,##0_-;_-* &quot;-&quot;??_-;_-@_-"/>
    <numFmt numFmtId="176" formatCode="#,##0.00000"/>
    <numFmt numFmtId="177" formatCode="0.000"/>
    <numFmt numFmtId="178" formatCode="&quot;$&quot;#,##0.00"/>
  </numFmts>
  <fonts count="28" x14ac:knownFonts="1">
    <font>
      <sz val="9"/>
      <name val="Arial"/>
      <family val="2"/>
    </font>
    <font>
      <sz val="9"/>
      <name val="Arial"/>
      <family val="2"/>
    </font>
    <font>
      <sz val="9"/>
      <color indexed="14"/>
      <name val="Arial"/>
      <family val="2"/>
    </font>
    <font>
      <sz val="9"/>
      <color indexed="10"/>
      <name val="Arial"/>
      <family val="2"/>
    </font>
    <font>
      <sz val="9"/>
      <color indexed="12"/>
      <name val="Arial"/>
      <family val="2"/>
    </font>
    <font>
      <b/>
      <sz val="9"/>
      <color indexed="9"/>
      <name val="Arial"/>
      <family val="2"/>
    </font>
    <font>
      <b/>
      <sz val="9"/>
      <color indexed="57"/>
      <name val="Arial"/>
      <family val="2"/>
    </font>
    <font>
      <b/>
      <sz val="14"/>
      <name val="Arial"/>
      <family val="2"/>
    </font>
    <font>
      <sz val="11"/>
      <name val="Arial"/>
      <family val="2"/>
    </font>
    <font>
      <b/>
      <sz val="12"/>
      <name val="Arial"/>
      <family val="2"/>
    </font>
    <font>
      <b/>
      <sz val="9"/>
      <name val="Arial"/>
      <family val="2"/>
    </font>
    <font>
      <b/>
      <sz val="16"/>
      <name val="Arial"/>
      <family val="2"/>
    </font>
    <font>
      <u/>
      <sz val="9"/>
      <color theme="10"/>
      <name val="Arial"/>
      <family val="2"/>
    </font>
    <font>
      <b/>
      <sz val="11"/>
      <name val="Arial"/>
      <family val="2"/>
    </font>
    <font>
      <b/>
      <sz val="9"/>
      <color rgb="FFFF0000"/>
      <name val="Arial"/>
      <family val="2"/>
    </font>
    <font>
      <sz val="10"/>
      <color indexed="9"/>
      <name val="Arial"/>
      <family val="2"/>
    </font>
    <font>
      <i/>
      <sz val="9"/>
      <name val="Arial"/>
      <family val="2"/>
    </font>
    <font>
      <sz val="9"/>
      <color indexed="81"/>
      <name val="Tahoma"/>
      <family val="2"/>
    </font>
    <font>
      <b/>
      <sz val="9"/>
      <color indexed="81"/>
      <name val="Tahoma"/>
      <family val="2"/>
    </font>
    <font>
      <sz val="9"/>
      <color rgb="FFFF0000"/>
      <name val="Arial"/>
      <family val="2"/>
    </font>
    <font>
      <sz val="9"/>
      <color theme="0" tint="-0.14996795556505021"/>
      <name val="Arial"/>
      <family val="2"/>
    </font>
    <font>
      <vertAlign val="subscript"/>
      <sz val="9"/>
      <name val="Arial"/>
      <family val="2"/>
    </font>
    <font>
      <vertAlign val="subscript"/>
      <sz val="9"/>
      <color indexed="81"/>
      <name val="Tahoma"/>
      <family val="2"/>
    </font>
    <font>
      <sz val="9"/>
      <color theme="1"/>
      <name val="Arial"/>
      <family val="2"/>
    </font>
    <font>
      <b/>
      <sz val="8"/>
      <color theme="1"/>
      <name val="Arial"/>
      <family val="2"/>
    </font>
    <font>
      <sz val="10"/>
      <name val="Arial"/>
      <family val="2"/>
    </font>
    <font>
      <b/>
      <sz val="10"/>
      <name val="Arial"/>
      <family val="2"/>
    </font>
    <font>
      <sz val="10"/>
      <color rgb="FFFF0000"/>
      <name val="Arial"/>
      <family val="2"/>
    </font>
  </fonts>
  <fills count="14">
    <fill>
      <patternFill patternType="none"/>
    </fill>
    <fill>
      <patternFill patternType="gray125"/>
    </fill>
    <fill>
      <patternFill patternType="lightGray">
        <fgColor indexed="13"/>
      </patternFill>
    </fill>
    <fill>
      <patternFill patternType="solid">
        <fgColor indexed="41"/>
        <bgColor indexed="64"/>
      </patternFill>
    </fill>
    <fill>
      <patternFill patternType="solid">
        <fgColor indexed="44"/>
        <bgColor indexed="64"/>
      </patternFill>
    </fill>
    <fill>
      <patternFill patternType="solid">
        <fgColor indexed="18"/>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indexed="18"/>
        <bgColor indexed="15"/>
      </patternFill>
    </fill>
    <fill>
      <patternFill patternType="solid">
        <fgColor theme="0"/>
        <bgColor indexed="15"/>
      </patternFill>
    </fill>
    <fill>
      <patternFill patternType="solid">
        <fgColor indexed="44"/>
        <bgColor indexed="15"/>
      </patternFill>
    </fill>
    <fill>
      <patternFill patternType="solid">
        <fgColor rgb="FFDDDDDD"/>
        <bgColor indexed="64"/>
      </patternFill>
    </fill>
    <fill>
      <patternFill patternType="solid">
        <fgColor rgb="FFFFFF00"/>
        <bgColor indexed="15"/>
      </patternFill>
    </fill>
  </fills>
  <borders count="23">
    <border>
      <left/>
      <right/>
      <top/>
      <bottom/>
      <diagonal/>
    </border>
    <border>
      <left/>
      <right style="double">
        <color theme="6"/>
      </right>
      <top/>
      <bottom/>
      <diagonal/>
    </border>
    <border>
      <left/>
      <right/>
      <top/>
      <bottom style="thin">
        <color indexed="64"/>
      </bottom>
      <diagonal/>
    </border>
    <border>
      <left/>
      <right/>
      <top style="thin">
        <color indexed="64"/>
      </top>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10"/>
      </left>
      <right/>
      <top/>
      <bottom/>
      <diagonal/>
    </border>
    <border>
      <left/>
      <right style="thin">
        <color indexed="64"/>
      </right>
      <top style="thin">
        <color indexed="64"/>
      </top>
      <bottom style="thin">
        <color indexed="64"/>
      </bottom>
      <diagonal/>
    </border>
    <border>
      <left/>
      <right style="thin">
        <color indexed="64"/>
      </right>
      <top/>
      <bottom/>
      <diagonal/>
    </border>
    <border>
      <left/>
      <right/>
      <top/>
      <bottom style="double">
        <color rgb="FFFF0000"/>
      </bottom>
      <diagonal/>
    </border>
    <border>
      <left/>
      <right/>
      <top style="double">
        <color rgb="FFFF0000"/>
      </top>
      <bottom/>
      <diagonal/>
    </border>
    <border>
      <left/>
      <right/>
      <top style="double">
        <color rgb="FFFF0000"/>
      </top>
      <bottom style="double">
        <color rgb="FFFF0000"/>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bottom style="double">
        <color rgb="FFFF0000"/>
      </bottom>
      <diagonal/>
    </border>
    <border>
      <left/>
      <right/>
      <top/>
      <bottom style="medium">
        <color indexed="64"/>
      </bottom>
      <diagonal/>
    </border>
  </borders>
  <cellStyleXfs count="20">
    <xf numFmtId="0" fontId="0" fillId="0" borderId="0"/>
    <xf numFmtId="43" fontId="1" fillId="0" borderId="0" applyFont="0" applyFill="0" applyBorder="0" applyAlignment="0" applyProtection="0"/>
    <xf numFmtId="41" fontId="1" fillId="0" borderId="0" applyFont="0" applyFill="0" applyBorder="0" applyAlignment="0" applyProtection="0"/>
    <xf numFmtId="0" fontId="1" fillId="0" borderId="1" applyNumberFormat="0" applyFont="0" applyFill="0" applyAlignment="0" applyProtection="0"/>
    <xf numFmtId="164" fontId="2" fillId="0" borderId="0" applyNumberFormat="0" applyFill="0" applyBorder="0" applyAlignment="0">
      <alignment horizontal="left"/>
    </xf>
    <xf numFmtId="0" fontId="3" fillId="0" borderId="0" applyNumberFormat="0" applyFill="0" applyBorder="0" applyAlignment="0"/>
    <xf numFmtId="4" fontId="1" fillId="4" borderId="0" applyBorder="0" applyAlignment="0">
      <alignment horizontal="right"/>
      <protection locked="0"/>
    </xf>
    <xf numFmtId="165" fontId="1" fillId="4" borderId="0" applyBorder="0" applyAlignment="0">
      <alignment horizontal="right"/>
      <protection locked="0"/>
    </xf>
    <xf numFmtId="3" fontId="4" fillId="0" borderId="0" applyNumberFormat="0" applyFill="0" applyBorder="0" applyAlignment="0" applyProtection="0">
      <protection locked="0"/>
    </xf>
    <xf numFmtId="41" fontId="5" fillId="5" borderId="0" applyNumberFormat="0" applyBorder="0" applyAlignment="0"/>
    <xf numFmtId="0" fontId="6" fillId="0" borderId="0" applyNumberFormat="0" applyFill="0" applyBorder="0" applyAlignment="0" applyProtection="0"/>
    <xf numFmtId="0" fontId="12" fillId="0" borderId="0" applyNumberFormat="0" applyFill="0" applyBorder="0" applyAlignment="0" applyProtection="0"/>
    <xf numFmtId="166" fontId="1" fillId="2" borderId="0" applyBorder="0">
      <alignment horizontal="right"/>
      <protection locked="0"/>
    </xf>
    <xf numFmtId="165" fontId="1" fillId="3" borderId="0" applyBorder="0" applyAlignment="0">
      <protection locked="0"/>
    </xf>
    <xf numFmtId="0" fontId="14" fillId="7" borderId="0" applyNumberFormat="0" applyBorder="0" applyAlignment="0" applyProtection="0"/>
    <xf numFmtId="165" fontId="1" fillId="2" borderId="0" applyBorder="0" applyAlignment="0">
      <alignment horizontal="left"/>
      <protection locked="0"/>
    </xf>
    <xf numFmtId="166" fontId="1" fillId="3" borderId="2" applyBorder="0" applyAlignment="0">
      <alignment horizontal="right"/>
      <protection locked="0"/>
    </xf>
    <xf numFmtId="10" fontId="1" fillId="4" borderId="0" applyBorder="0" applyAlignment="0">
      <alignment horizontal="right"/>
      <protection locked="0"/>
    </xf>
    <xf numFmtId="9" fontId="15" fillId="0" borderId="0" applyFont="0" applyBorder="0" applyAlignment="0" applyProtection="0"/>
    <xf numFmtId="9" fontId="15" fillId="0" borderId="0" applyFont="0" applyBorder="0" applyAlignment="0" applyProtection="0"/>
  </cellStyleXfs>
  <cellXfs count="327">
    <xf numFmtId="0" fontId="0" fillId="0" borderId="0" xfId="0"/>
    <xf numFmtId="0" fontId="0" fillId="0" borderId="0" xfId="0" applyBorder="1"/>
    <xf numFmtId="0" fontId="0" fillId="6" borderId="0" xfId="0" applyFill="1"/>
    <xf numFmtId="0" fontId="9" fillId="0" borderId="0" xfId="0" applyFont="1"/>
    <xf numFmtId="166" fontId="1" fillId="3" borderId="0" xfId="16" applyBorder="1" applyAlignment="1">
      <protection locked="0"/>
    </xf>
    <xf numFmtId="0" fontId="0" fillId="0" borderId="0" xfId="0" applyFont="1" applyBorder="1" applyAlignment="1">
      <alignment horizontal="left"/>
    </xf>
    <xf numFmtId="0" fontId="10" fillId="6" borderId="0" xfId="14" applyFont="1" applyFill="1"/>
    <xf numFmtId="0" fontId="0" fillId="0" borderId="0" xfId="0" applyAlignment="1"/>
    <xf numFmtId="0" fontId="0" fillId="0" borderId="0" xfId="0" applyFont="1" applyAlignment="1"/>
    <xf numFmtId="0" fontId="10" fillId="0" borderId="0" xfId="0" applyFont="1" applyAlignment="1"/>
    <xf numFmtId="0" fontId="0" fillId="0" borderId="0" xfId="0" applyFill="1" applyAlignment="1"/>
    <xf numFmtId="0" fontId="0" fillId="0" borderId="0" xfId="0" applyFont="1" applyFill="1" applyAlignment="1"/>
    <xf numFmtId="0" fontId="9" fillId="0" borderId="0" xfId="0" applyFont="1" applyFill="1" applyAlignment="1"/>
    <xf numFmtId="0" fontId="8" fillId="0" borderId="0" xfId="0" applyFont="1" applyFill="1" applyAlignment="1">
      <alignment horizontal="left" vertical="top"/>
    </xf>
    <xf numFmtId="0" fontId="0" fillId="0" borderId="0" xfId="0" applyFont="1" applyFill="1" applyAlignment="1">
      <alignment horizontal="left" vertical="top"/>
    </xf>
    <xf numFmtId="0" fontId="10" fillId="0" borderId="0" xfId="0" applyFont="1" applyFill="1" applyAlignment="1"/>
    <xf numFmtId="0" fontId="0" fillId="0" borderId="4" xfId="0" applyFont="1" applyBorder="1" applyAlignment="1"/>
    <xf numFmtId="0" fontId="0" fillId="0" borderId="0" xfId="0" applyFont="1" applyFill="1" applyBorder="1" applyAlignment="1">
      <alignment horizontal="left" vertical="top"/>
    </xf>
    <xf numFmtId="0" fontId="13" fillId="8" borderId="0" xfId="0" applyFont="1" applyFill="1" applyBorder="1" applyAlignment="1"/>
    <xf numFmtId="0" fontId="0" fillId="8" borderId="0" xfId="0" applyFill="1" applyBorder="1" applyAlignment="1"/>
    <xf numFmtId="0" fontId="0" fillId="0" borderId="0" xfId="0" applyFont="1" applyFill="1" applyBorder="1" applyAlignment="1"/>
    <xf numFmtId="0" fontId="0" fillId="0" borderId="0" xfId="0" applyFont="1" applyFill="1" applyBorder="1" applyAlignment="1">
      <alignment horizontal="center" vertical="top"/>
    </xf>
    <xf numFmtId="0" fontId="8" fillId="8" borderId="0" xfId="0" applyFont="1" applyFill="1" applyBorder="1" applyAlignment="1"/>
    <xf numFmtId="0" fontId="0" fillId="0" borderId="0" xfId="0" applyFont="1" applyAlignment="1">
      <alignment horizontal="left"/>
    </xf>
    <xf numFmtId="4" fontId="0" fillId="4" borderId="0" xfId="6" applyFont="1" applyBorder="1" applyAlignment="1">
      <alignment horizontal="left"/>
      <protection locked="0"/>
    </xf>
    <xf numFmtId="166" fontId="0" fillId="3" borderId="0" xfId="16" applyFont="1" applyBorder="1" applyAlignment="1">
      <protection locked="0"/>
    </xf>
    <xf numFmtId="167" fontId="4" fillId="0" borderId="0" xfId="1" applyNumberFormat="1" applyFont="1" applyFill="1" applyBorder="1" applyAlignment="1">
      <alignment horizontal="left"/>
    </xf>
    <xf numFmtId="167" fontId="5" fillId="5" borderId="0" xfId="9" applyNumberFormat="1" applyBorder="1" applyAlignment="1">
      <alignment horizontal="left"/>
    </xf>
    <xf numFmtId="167" fontId="2" fillId="0" borderId="0" xfId="4" applyNumberFormat="1" applyFont="1" applyFill="1" applyBorder="1" applyAlignment="1">
      <alignment horizontal="left"/>
    </xf>
    <xf numFmtId="167" fontId="2" fillId="0" borderId="0" xfId="1" applyNumberFormat="1" applyFont="1" applyFill="1" applyBorder="1" applyAlignment="1">
      <alignment horizontal="left"/>
    </xf>
    <xf numFmtId="167" fontId="3" fillId="0" borderId="0" xfId="5" applyNumberFormat="1" applyFont="1" applyFill="1" applyBorder="1" applyAlignment="1">
      <alignment horizontal="left"/>
    </xf>
    <xf numFmtId="167" fontId="3" fillId="0" borderId="0" xfId="1" applyNumberFormat="1" applyFont="1" applyFill="1" applyBorder="1" applyAlignment="1">
      <alignment horizontal="left"/>
    </xf>
    <xf numFmtId="167" fontId="0" fillId="0" borderId="9" xfId="1" applyNumberFormat="1" applyFont="1" applyBorder="1" applyAlignment="1">
      <alignment horizontal="left"/>
    </xf>
    <xf numFmtId="167" fontId="0" fillId="0" borderId="0" xfId="1" applyNumberFormat="1" applyFont="1" applyBorder="1" applyAlignment="1">
      <alignment horizontal="left"/>
    </xf>
    <xf numFmtId="0" fontId="0" fillId="0" borderId="5" xfId="0" applyBorder="1" applyAlignment="1">
      <alignment horizontal="center" wrapText="1"/>
    </xf>
    <xf numFmtId="0" fontId="0" fillId="0" borderId="5" xfId="0" applyFill="1" applyBorder="1" applyAlignment="1">
      <alignment horizontal="center" wrapText="1"/>
    </xf>
    <xf numFmtId="4" fontId="1" fillId="4" borderId="7" xfId="6" applyBorder="1" applyAlignment="1">
      <protection locked="0"/>
    </xf>
    <xf numFmtId="0" fontId="0" fillId="0" borderId="0" xfId="0" applyAlignment="1">
      <alignment horizontal="right"/>
    </xf>
    <xf numFmtId="170" fontId="0" fillId="0" borderId="0" xfId="0" applyNumberFormat="1"/>
    <xf numFmtId="0" fontId="0" fillId="0" borderId="0" xfId="0" applyAlignment="1">
      <alignment horizontal="center" wrapText="1"/>
    </xf>
    <xf numFmtId="9" fontId="0" fillId="0" borderId="0" xfId="0" applyNumberFormat="1"/>
    <xf numFmtId="0" fontId="0" fillId="0" borderId="0" xfId="0" applyAlignment="1">
      <alignment horizontal="center"/>
    </xf>
    <xf numFmtId="4" fontId="0" fillId="0" borderId="0" xfId="0" applyNumberFormat="1"/>
    <xf numFmtId="3" fontId="1" fillId="4" borderId="7" xfId="6" applyNumberFormat="1" applyBorder="1" applyAlignment="1">
      <protection locked="0"/>
    </xf>
    <xf numFmtId="0" fontId="0" fillId="0" borderId="0" xfId="0" applyAlignment="1">
      <alignment wrapText="1"/>
    </xf>
    <xf numFmtId="0" fontId="0" fillId="0" borderId="3" xfId="0" applyBorder="1"/>
    <xf numFmtId="0" fontId="0" fillId="0" borderId="2" xfId="0" applyBorder="1"/>
    <xf numFmtId="0" fontId="0" fillId="0" borderId="6" xfId="0" applyBorder="1"/>
    <xf numFmtId="0" fontId="0" fillId="0" borderId="7" xfId="0" applyBorder="1"/>
    <xf numFmtId="0" fontId="0" fillId="0" borderId="8" xfId="0" applyBorder="1"/>
    <xf numFmtId="0" fontId="10" fillId="0" borderId="0" xfId="0" applyFont="1"/>
    <xf numFmtId="0" fontId="10" fillId="0" borderId="0" xfId="0" applyFont="1" applyAlignment="1">
      <alignment horizontal="right" wrapText="1"/>
    </xf>
    <xf numFmtId="3" fontId="1" fillId="4" borderId="6" xfId="6" applyNumberFormat="1" applyBorder="1" applyAlignment="1">
      <protection locked="0"/>
    </xf>
    <xf numFmtId="0" fontId="0" fillId="0" borderId="0" xfId="0" applyBorder="1" applyAlignment="1">
      <alignment horizontal="right"/>
    </xf>
    <xf numFmtId="4" fontId="1" fillId="4" borderId="5" xfId="6" applyBorder="1" applyAlignment="1">
      <alignment horizontal="center"/>
      <protection locked="0"/>
    </xf>
    <xf numFmtId="8" fontId="0" fillId="0" borderId="0" xfId="0" applyNumberFormat="1"/>
    <xf numFmtId="170" fontId="0" fillId="0" borderId="0" xfId="0" applyNumberFormat="1" applyBorder="1" applyAlignment="1">
      <alignment horizontal="right"/>
    </xf>
    <xf numFmtId="0" fontId="0" fillId="0" borderId="15" xfId="0" applyBorder="1"/>
    <xf numFmtId="0" fontId="0" fillId="0" borderId="16" xfId="0" applyBorder="1"/>
    <xf numFmtId="0" fontId="0" fillId="0" borderId="17" xfId="0" applyBorder="1"/>
    <xf numFmtId="0" fontId="0" fillId="0" borderId="11" xfId="0" applyBorder="1"/>
    <xf numFmtId="0" fontId="0" fillId="0" borderId="18" xfId="0" applyBorder="1"/>
    <xf numFmtId="0" fontId="0" fillId="0" borderId="19" xfId="0" applyBorder="1"/>
    <xf numFmtId="0" fontId="11" fillId="0" borderId="0" xfId="0" applyFont="1"/>
    <xf numFmtId="0" fontId="10" fillId="0" borderId="2" xfId="0" applyFont="1" applyBorder="1"/>
    <xf numFmtId="0" fontId="20" fillId="0" borderId="0" xfId="8" applyNumberFormat="1" applyFont="1" applyProtection="1"/>
    <xf numFmtId="4" fontId="1" fillId="4" borderId="6" xfId="6" applyBorder="1" applyAlignment="1">
      <protection locked="0"/>
    </xf>
    <xf numFmtId="0" fontId="0" fillId="0" borderId="0" xfId="0" applyAlignment="1">
      <alignment horizontal="left" indent="1"/>
    </xf>
    <xf numFmtId="170" fontId="4" fillId="0" borderId="5" xfId="8" applyNumberFormat="1" applyBorder="1" applyAlignment="1" applyProtection="1">
      <alignment horizontal="center"/>
    </xf>
    <xf numFmtId="170" fontId="0" fillId="0" borderId="5" xfId="0" applyNumberFormat="1" applyBorder="1" applyAlignment="1">
      <alignment horizontal="center"/>
    </xf>
    <xf numFmtId="165" fontId="4" fillId="0" borderId="5" xfId="8" applyNumberFormat="1" applyBorder="1" applyAlignment="1" applyProtection="1">
      <alignment horizontal="center"/>
    </xf>
    <xf numFmtId="0" fontId="4" fillId="0" borderId="5" xfId="8" applyNumberFormat="1" applyBorder="1" applyAlignment="1" applyProtection="1">
      <alignment horizontal="center"/>
    </xf>
    <xf numFmtId="3" fontId="0" fillId="0" borderId="0" xfId="0" applyNumberFormat="1"/>
    <xf numFmtId="0" fontId="0" fillId="0" borderId="0" xfId="0" applyAlignment="1"/>
    <xf numFmtId="0" fontId="19" fillId="0" borderId="0" xfId="0" applyFont="1" applyAlignment="1">
      <alignment horizontal="left"/>
    </xf>
    <xf numFmtId="0" fontId="19" fillId="6" borderId="0" xfId="0" applyFont="1" applyFill="1"/>
    <xf numFmtId="0" fontId="12" fillId="0" borderId="4" xfId="11" applyBorder="1" applyAlignment="1"/>
    <xf numFmtId="0" fontId="0" fillId="0" borderId="0" xfId="0" applyFont="1" applyFill="1" applyBorder="1" applyAlignment="1">
      <alignment vertical="top"/>
    </xf>
    <xf numFmtId="0" fontId="0" fillId="0" borderId="0" xfId="0" applyFont="1" applyFill="1" applyBorder="1" applyAlignment="1">
      <alignment wrapText="1"/>
    </xf>
    <xf numFmtId="0" fontId="0" fillId="0" borderId="0" xfId="0" applyAlignment="1"/>
    <xf numFmtId="0" fontId="0" fillId="0" borderId="0" xfId="0" applyFill="1" applyBorder="1"/>
    <xf numFmtId="0" fontId="0" fillId="0" borderId="0" xfId="0" applyFill="1"/>
    <xf numFmtId="0" fontId="0" fillId="0" borderId="11" xfId="0" applyFill="1" applyBorder="1"/>
    <xf numFmtId="0" fontId="0" fillId="0" borderId="2" xfId="0" applyFill="1" applyBorder="1"/>
    <xf numFmtId="0" fontId="0" fillId="0" borderId="19" xfId="0" applyFill="1" applyBorder="1"/>
    <xf numFmtId="0" fontId="0" fillId="0" borderId="3" xfId="0" applyFill="1" applyBorder="1"/>
    <xf numFmtId="0" fontId="7" fillId="0" borderId="0" xfId="0" applyFont="1" applyFill="1"/>
    <xf numFmtId="0" fontId="0" fillId="0" borderId="16" xfId="0" applyFill="1" applyBorder="1"/>
    <xf numFmtId="0" fontId="10" fillId="0" borderId="0" xfId="0" applyFont="1" applyFill="1" applyBorder="1" applyAlignment="1">
      <alignment horizontal="right" wrapText="1"/>
    </xf>
    <xf numFmtId="0" fontId="0" fillId="0" borderId="0" xfId="0" applyFill="1" applyAlignment="1">
      <alignment horizontal="right"/>
    </xf>
    <xf numFmtId="0" fontId="10" fillId="0" borderId="0" xfId="0" applyFont="1" applyFill="1" applyBorder="1"/>
    <xf numFmtId="0" fontId="20" fillId="0" borderId="0" xfId="0" applyFont="1" applyFill="1"/>
    <xf numFmtId="0" fontId="0" fillId="0" borderId="17" xfId="0" applyFill="1" applyBorder="1"/>
    <xf numFmtId="0" fontId="0" fillId="0" borderId="18" xfId="0" applyFill="1" applyBorder="1"/>
    <xf numFmtId="0" fontId="0" fillId="0" borderId="15" xfId="0" applyFill="1" applyBorder="1"/>
    <xf numFmtId="3" fontId="5" fillId="9" borderId="0" xfId="9" applyNumberFormat="1" applyFill="1" applyBorder="1"/>
    <xf numFmtId="170" fontId="0" fillId="0" borderId="0" xfId="0" applyNumberFormat="1" applyFill="1" applyBorder="1" applyAlignment="1">
      <alignment horizontal="right"/>
    </xf>
    <xf numFmtId="0" fontId="7" fillId="0" borderId="3" xfId="0" applyFont="1" applyFill="1" applyBorder="1"/>
    <xf numFmtId="170" fontId="0" fillId="0" borderId="3" xfId="0" applyNumberFormat="1" applyFill="1" applyBorder="1" applyAlignment="1">
      <alignment horizontal="right"/>
    </xf>
    <xf numFmtId="3" fontId="5" fillId="9" borderId="5" xfId="9" applyNumberFormat="1" applyFill="1" applyBorder="1"/>
    <xf numFmtId="0" fontId="0" fillId="0" borderId="0" xfId="0" applyFill="1" applyBorder="1" applyAlignment="1">
      <alignment horizontal="right"/>
    </xf>
    <xf numFmtId="0" fontId="0" fillId="0" borderId="0" xfId="0" applyFill="1" applyBorder="1" applyAlignment="1">
      <alignment horizontal="center"/>
    </xf>
    <xf numFmtId="3" fontId="0" fillId="0" borderId="7" xfId="0" applyNumberFormat="1" applyFill="1" applyBorder="1"/>
    <xf numFmtId="3" fontId="0" fillId="0" borderId="6" xfId="0" applyNumberFormat="1" applyFill="1" applyBorder="1"/>
    <xf numFmtId="0" fontId="0" fillId="0" borderId="7" xfId="0" applyFill="1" applyBorder="1"/>
    <xf numFmtId="0" fontId="0" fillId="0" borderId="12" xfId="0" applyFill="1" applyBorder="1" applyAlignment="1">
      <alignment horizontal="right"/>
    </xf>
    <xf numFmtId="0" fontId="0" fillId="0" borderId="14" xfId="0" applyFill="1" applyBorder="1" applyAlignment="1">
      <alignment horizontal="right"/>
    </xf>
    <xf numFmtId="0" fontId="0" fillId="0" borderId="13" xfId="0" applyFill="1" applyBorder="1" applyAlignment="1">
      <alignment horizontal="right"/>
    </xf>
    <xf numFmtId="3" fontId="1" fillId="11" borderId="7" xfId="6" applyNumberFormat="1" applyFill="1" applyBorder="1" applyAlignment="1">
      <protection locked="0"/>
    </xf>
    <xf numFmtId="3" fontId="1" fillId="4" borderId="7" xfId="6" applyNumberFormat="1" applyFill="1" applyBorder="1" applyAlignment="1">
      <protection locked="0"/>
    </xf>
    <xf numFmtId="170" fontId="0" fillId="0" borderId="0" xfId="0" applyNumberFormat="1" applyFill="1"/>
    <xf numFmtId="0" fontId="10" fillId="0" borderId="0" xfId="0" applyFont="1" applyFill="1"/>
    <xf numFmtId="0" fontId="0" fillId="0" borderId="0" xfId="0" applyFill="1" applyAlignment="1">
      <alignment horizontal="left" indent="1"/>
    </xf>
    <xf numFmtId="170" fontId="0" fillId="0" borderId="6" xfId="0" applyNumberFormat="1" applyFill="1" applyBorder="1"/>
    <xf numFmtId="170" fontId="0" fillId="0" borderId="8" xfId="0" applyNumberFormat="1" applyFill="1" applyBorder="1"/>
    <xf numFmtId="168" fontId="0" fillId="0" borderId="0" xfId="0" applyNumberFormat="1" applyFill="1"/>
    <xf numFmtId="170" fontId="0" fillId="0" borderId="5" xfId="0" applyNumberFormat="1" applyFill="1" applyBorder="1"/>
    <xf numFmtId="0" fontId="0" fillId="0" borderId="0" xfId="0" applyFill="1" applyAlignment="1">
      <alignment horizontal="center"/>
    </xf>
    <xf numFmtId="0" fontId="10" fillId="0" borderId="0" xfId="0" applyFont="1" applyFill="1" applyAlignment="1">
      <alignment horizontal="left"/>
    </xf>
    <xf numFmtId="0" fontId="0" fillId="0" borderId="6" xfId="0" applyFill="1" applyBorder="1"/>
    <xf numFmtId="0" fontId="4" fillId="0" borderId="0" xfId="8" applyNumberFormat="1" applyFill="1" applyProtection="1"/>
    <xf numFmtId="4" fontId="1" fillId="11" borderId="8" xfId="6" applyFill="1" applyBorder="1" applyAlignment="1">
      <protection locked="0"/>
    </xf>
    <xf numFmtId="0" fontId="10" fillId="0" borderId="0" xfId="0" applyFont="1" applyAlignment="1">
      <alignment horizontal="center"/>
    </xf>
    <xf numFmtId="0" fontId="0" fillId="0" borderId="0" xfId="0" applyAlignment="1"/>
    <xf numFmtId="0" fontId="14" fillId="6" borderId="0" xfId="14" applyFill="1"/>
    <xf numFmtId="0" fontId="0" fillId="6" borderId="0" xfId="0" applyFill="1" applyAlignment="1">
      <alignment horizontal="left" indent="1"/>
    </xf>
    <xf numFmtId="0" fontId="0" fillId="12" borderId="0" xfId="0" applyFill="1" applyAlignment="1"/>
    <xf numFmtId="0" fontId="0" fillId="12" borderId="0" xfId="0" applyFont="1" applyFill="1" applyBorder="1" applyAlignment="1">
      <alignment horizontal="left"/>
    </xf>
    <xf numFmtId="0" fontId="0" fillId="12" borderId="7" xfId="0" applyFill="1" applyBorder="1"/>
    <xf numFmtId="0" fontId="0" fillId="0" borderId="0" xfId="0" applyFont="1" applyFill="1" applyBorder="1" applyAlignment="1">
      <alignment wrapText="1"/>
    </xf>
    <xf numFmtId="0" fontId="0" fillId="0" borderId="0" xfId="0" applyAlignment="1">
      <alignment wrapText="1"/>
    </xf>
    <xf numFmtId="0" fontId="0" fillId="0" borderId="0" xfId="0" applyFont="1" applyFill="1" applyBorder="1" applyAlignment="1"/>
    <xf numFmtId="0" fontId="0" fillId="0" borderId="0" xfId="0" applyAlignment="1"/>
    <xf numFmtId="0" fontId="19" fillId="0" borderId="0" xfId="0" applyFont="1" applyAlignment="1">
      <alignment wrapText="1"/>
    </xf>
    <xf numFmtId="0" fontId="0" fillId="0" borderId="0" xfId="0" applyFont="1" applyFill="1" applyBorder="1" applyAlignment="1">
      <alignment horizontal="left" wrapText="1"/>
    </xf>
    <xf numFmtId="0" fontId="0" fillId="0" borderId="0" xfId="0" applyFont="1" applyFill="1" applyBorder="1" applyAlignment="1">
      <alignment horizontal="right" vertical="center"/>
    </xf>
    <xf numFmtId="0" fontId="0" fillId="0" borderId="0" xfId="0" applyFont="1" applyFill="1" applyBorder="1" applyAlignment="1">
      <alignment horizontal="right" vertical="top"/>
    </xf>
    <xf numFmtId="0" fontId="10" fillId="0" borderId="0" xfId="0" applyFont="1" applyFill="1" applyBorder="1" applyAlignment="1">
      <alignment horizontal="left" vertical="top"/>
    </xf>
    <xf numFmtId="0" fontId="0" fillId="0" borderId="0" xfId="0" applyFont="1" applyFill="1" applyBorder="1" applyAlignment="1">
      <alignment horizontal="left"/>
    </xf>
    <xf numFmtId="0" fontId="11" fillId="0" borderId="0" xfId="0" quotePrefix="1" applyFont="1"/>
    <xf numFmtId="0" fontId="0" fillId="0" borderId="0" xfId="0" applyAlignment="1"/>
    <xf numFmtId="172" fontId="0" fillId="0" borderId="0" xfId="0" applyNumberFormat="1"/>
    <xf numFmtId="0" fontId="12" fillId="0" borderId="0" xfId="11" applyFill="1" applyBorder="1" applyAlignment="1">
      <alignment horizontal="left" vertical="top"/>
    </xf>
    <xf numFmtId="0" fontId="0" fillId="6" borderId="3" xfId="0" applyFill="1" applyBorder="1"/>
    <xf numFmtId="0" fontId="14" fillId="0" borderId="0" xfId="0" applyFont="1" applyFill="1"/>
    <xf numFmtId="0" fontId="0" fillId="0" borderId="0" xfId="0" applyFill="1" applyAlignment="1">
      <alignment horizontal="right" wrapText="1"/>
    </xf>
    <xf numFmtId="0" fontId="0" fillId="0" borderId="0" xfId="0" applyFill="1" applyAlignment="1">
      <alignment horizontal="left" indent="4"/>
    </xf>
    <xf numFmtId="4" fontId="1" fillId="4" borderId="8" xfId="6" applyFill="1" applyBorder="1" applyAlignment="1">
      <protection locked="0"/>
    </xf>
    <xf numFmtId="165" fontId="0" fillId="0" borderId="6" xfId="0" applyNumberFormat="1" applyBorder="1"/>
    <xf numFmtId="165" fontId="0" fillId="0" borderId="7" xfId="0" applyNumberFormat="1" applyBorder="1"/>
    <xf numFmtId="165" fontId="0" fillId="0" borderId="8" xfId="0" applyNumberFormat="1" applyBorder="1"/>
    <xf numFmtId="0" fontId="0" fillId="0" borderId="0" xfId="0" applyAlignment="1"/>
    <xf numFmtId="4" fontId="0" fillId="4" borderId="7" xfId="6" applyFont="1" applyBorder="1" applyAlignment="1">
      <protection locked="0"/>
    </xf>
    <xf numFmtId="3" fontId="10" fillId="0" borderId="5" xfId="0" applyNumberFormat="1" applyFont="1" applyFill="1" applyBorder="1" applyAlignment="1">
      <alignment horizontal="center"/>
    </xf>
    <xf numFmtId="0" fontId="0" fillId="6" borderId="3" xfId="0" applyFill="1" applyBorder="1" applyAlignment="1">
      <alignment wrapText="1"/>
    </xf>
    <xf numFmtId="0" fontId="0" fillId="6" borderId="0" xfId="0" applyFill="1" applyBorder="1" applyAlignment="1">
      <alignment wrapText="1"/>
    </xf>
    <xf numFmtId="0" fontId="2" fillId="6" borderId="3" xfId="4" applyNumberFormat="1" applyFill="1" applyBorder="1" applyAlignment="1">
      <alignment horizontal="center" wrapText="1"/>
    </xf>
    <xf numFmtId="0" fontId="2" fillId="6" borderId="3" xfId="4" applyNumberFormat="1" applyFont="1" applyFill="1" applyBorder="1" applyAlignment="1">
      <alignment horizontal="center" wrapText="1"/>
    </xf>
    <xf numFmtId="0" fontId="0" fillId="6" borderId="5" xfId="0" applyFill="1" applyBorder="1" applyAlignment="1">
      <alignment horizontal="center" wrapText="1"/>
    </xf>
    <xf numFmtId="0" fontId="10" fillId="6" borderId="0" xfId="0" applyFont="1" applyFill="1" applyBorder="1" applyAlignment="1">
      <alignment wrapText="1"/>
    </xf>
    <xf numFmtId="0" fontId="0" fillId="0" borderId="7" xfId="0" applyFill="1" applyBorder="1" applyAlignment="1">
      <alignment horizontal="center"/>
    </xf>
    <xf numFmtId="9" fontId="10" fillId="0" borderId="0" xfId="18" applyFont="1" applyBorder="1" applyAlignment="1">
      <alignment horizontal="right" wrapText="1"/>
    </xf>
    <xf numFmtId="9" fontId="10" fillId="0" borderId="0" xfId="18" applyFont="1" applyAlignment="1">
      <alignment horizontal="right" wrapText="1"/>
    </xf>
    <xf numFmtId="9" fontId="10" fillId="0" borderId="0" xfId="18" applyFont="1" applyAlignment="1">
      <alignment wrapText="1"/>
    </xf>
    <xf numFmtId="3" fontId="0" fillId="0" borderId="5" xfId="0" applyNumberFormat="1" applyFill="1" applyBorder="1"/>
    <xf numFmtId="4" fontId="1" fillId="4" borderId="5" xfId="6" applyBorder="1" applyAlignment="1">
      <protection locked="0"/>
    </xf>
    <xf numFmtId="0" fontId="0" fillId="0" borderId="20" xfId="0" applyFill="1" applyBorder="1"/>
    <xf numFmtId="3" fontId="0" fillId="0" borderId="10" xfId="0" applyNumberFormat="1" applyFill="1" applyBorder="1"/>
    <xf numFmtId="3" fontId="5" fillId="9" borderId="10" xfId="9" applyNumberFormat="1" applyFill="1" applyBorder="1"/>
    <xf numFmtId="0" fontId="5" fillId="5" borderId="20" xfId="9" applyNumberFormat="1" applyBorder="1"/>
    <xf numFmtId="0" fontId="7" fillId="0" borderId="0" xfId="0" applyFont="1" applyFill="1" applyBorder="1"/>
    <xf numFmtId="0" fontId="10" fillId="6" borderId="0" xfId="14" applyFont="1" applyFill="1" applyBorder="1" applyAlignment="1">
      <alignment horizontal="center" wrapText="1"/>
    </xf>
    <xf numFmtId="0" fontId="1" fillId="6" borderId="0" xfId="0" applyFont="1" applyFill="1" applyBorder="1"/>
    <xf numFmtId="0" fontId="0" fillId="6" borderId="20" xfId="0" applyFill="1" applyBorder="1" applyAlignment="1">
      <alignment horizontal="centerContinuous"/>
    </xf>
    <xf numFmtId="0" fontId="0" fillId="6" borderId="10" xfId="0" applyFill="1" applyBorder="1" applyAlignment="1">
      <alignment horizontal="centerContinuous"/>
    </xf>
    <xf numFmtId="4" fontId="0" fillId="6" borderId="5" xfId="0" applyNumberFormat="1" applyFill="1" applyBorder="1" applyAlignment="1">
      <alignment horizontal="center"/>
    </xf>
    <xf numFmtId="0" fontId="0" fillId="6" borderId="5" xfId="0" applyFill="1" applyBorder="1" applyAlignment="1">
      <alignment horizontal="center"/>
    </xf>
    <xf numFmtId="0" fontId="14" fillId="0" borderId="0" xfId="0" applyFont="1"/>
    <xf numFmtId="0" fontId="12" fillId="6" borderId="0" xfId="11" quotePrefix="1" applyFill="1"/>
    <xf numFmtId="172" fontId="10" fillId="6" borderId="0" xfId="14" applyNumberFormat="1" applyFont="1" applyFill="1"/>
    <xf numFmtId="0" fontId="0" fillId="6" borderId="0" xfId="0" applyFill="1" applyAlignment="1">
      <alignment wrapText="1"/>
    </xf>
    <xf numFmtId="0" fontId="0" fillId="6" borderId="3" xfId="0" applyFont="1" applyFill="1" applyBorder="1" applyAlignment="1">
      <alignment wrapText="1"/>
    </xf>
    <xf numFmtId="0" fontId="0" fillId="6" borderId="0" xfId="0" applyFont="1" applyFill="1" applyBorder="1" applyAlignment="1">
      <alignment wrapText="1"/>
    </xf>
    <xf numFmtId="0" fontId="10" fillId="6" borderId="0" xfId="14" applyFont="1" applyFill="1" applyBorder="1" applyAlignment="1">
      <alignment horizontal="right"/>
    </xf>
    <xf numFmtId="0" fontId="4" fillId="6" borderId="21" xfId="8" applyNumberFormat="1" applyFill="1" applyBorder="1" applyAlignment="1" applyProtection="1">
      <alignment horizontal="right"/>
    </xf>
    <xf numFmtId="3" fontId="1" fillId="6" borderId="6" xfId="14" applyNumberFormat="1" applyFont="1" applyFill="1" applyBorder="1"/>
    <xf numFmtId="0" fontId="1" fillId="6" borderId="6" xfId="14" applyFont="1" applyFill="1" applyBorder="1"/>
    <xf numFmtId="4" fontId="1" fillId="6" borderId="5" xfId="14" applyNumberFormat="1" applyFont="1" applyFill="1" applyBorder="1" applyAlignment="1" applyProtection="1">
      <alignment horizontal="center"/>
      <protection locked="0"/>
    </xf>
    <xf numFmtId="165" fontId="1" fillId="6" borderId="5" xfId="14" applyNumberFormat="1" applyFont="1" applyFill="1" applyBorder="1" applyAlignment="1" applyProtection="1">
      <alignment horizontal="center"/>
      <protection locked="0"/>
    </xf>
    <xf numFmtId="0" fontId="1" fillId="6" borderId="5" xfId="14" applyFont="1" applyFill="1" applyBorder="1" applyAlignment="1">
      <alignment horizontal="center" wrapText="1"/>
    </xf>
    <xf numFmtId="0" fontId="1" fillId="6" borderId="0" xfId="14" applyFont="1" applyFill="1" applyAlignment="1">
      <alignment horizontal="center" wrapText="1"/>
    </xf>
    <xf numFmtId="0" fontId="11" fillId="6" borderId="0" xfId="0" applyFont="1" applyFill="1"/>
    <xf numFmtId="0" fontId="0" fillId="0" borderId="0" xfId="0" applyAlignment="1"/>
    <xf numFmtId="0" fontId="1" fillId="6" borderId="0" xfId="14" applyFont="1" applyFill="1" applyAlignment="1">
      <alignment vertical="center"/>
    </xf>
    <xf numFmtId="0" fontId="1" fillId="6" borderId="0" xfId="14" applyFont="1" applyFill="1" applyAlignment="1"/>
    <xf numFmtId="0" fontId="23" fillId="6" borderId="0" xfId="14" applyFont="1" applyFill="1"/>
    <xf numFmtId="0" fontId="9" fillId="0" borderId="0" xfId="0" applyFont="1" applyFill="1"/>
    <xf numFmtId="0" fontId="23" fillId="6" borderId="0" xfId="14" quotePrefix="1" applyFont="1" applyFill="1"/>
    <xf numFmtId="0" fontId="19" fillId="6" borderId="0" xfId="14" applyFont="1" applyFill="1" applyAlignment="1">
      <alignment horizontal="left"/>
    </xf>
    <xf numFmtId="0" fontId="0" fillId="0" borderId="0" xfId="0" applyFont="1" applyFill="1" applyBorder="1" applyAlignment="1">
      <alignment wrapText="1"/>
    </xf>
    <xf numFmtId="0" fontId="0" fillId="0" borderId="0" xfId="0" applyAlignment="1">
      <alignment wrapText="1"/>
    </xf>
    <xf numFmtId="0" fontId="0" fillId="0" borderId="0" xfId="0" applyFont="1" applyFill="1" applyBorder="1" applyAlignment="1"/>
    <xf numFmtId="0" fontId="0" fillId="0" borderId="0" xfId="0" applyAlignment="1"/>
    <xf numFmtId="169" fontId="1" fillId="4" borderId="5" xfId="6" applyNumberFormat="1" applyBorder="1" applyAlignment="1">
      <alignment horizontal="center"/>
      <protection locked="0"/>
    </xf>
    <xf numFmtId="0" fontId="0" fillId="0" borderId="5" xfId="0" applyBorder="1" applyAlignment="1">
      <alignment vertical="top" wrapText="1"/>
    </xf>
    <xf numFmtId="0" fontId="0" fillId="0" borderId="5" xfId="0" applyBorder="1" applyAlignment="1">
      <alignment horizontal="center" vertical="top"/>
    </xf>
    <xf numFmtId="174" fontId="0" fillId="0" borderId="5" xfId="0" applyNumberFormat="1" applyBorder="1" applyAlignment="1">
      <alignment horizontal="center" vertical="top"/>
    </xf>
    <xf numFmtId="0" fontId="12" fillId="0" borderId="0" xfId="11"/>
    <xf numFmtId="0" fontId="0" fillId="0" borderId="0" xfId="0" applyFont="1" applyFill="1" applyBorder="1" applyAlignment="1">
      <alignment wrapText="1"/>
    </xf>
    <xf numFmtId="0" fontId="0" fillId="0" borderId="0" xfId="0" applyAlignment="1">
      <alignment wrapText="1"/>
    </xf>
    <xf numFmtId="0" fontId="0" fillId="0" borderId="0" xfId="0" applyAlignment="1"/>
    <xf numFmtId="0" fontId="12" fillId="0" borderId="0" xfId="11" applyAlignment="1">
      <alignment vertical="top"/>
    </xf>
    <xf numFmtId="0" fontId="19" fillId="0" borderId="0" xfId="0" applyFont="1" applyAlignment="1">
      <alignment horizontal="left" indent="2"/>
    </xf>
    <xf numFmtId="3" fontId="1" fillId="4" borderId="6" xfId="6" applyNumberFormat="1" applyBorder="1" applyAlignment="1">
      <alignment horizontal="center" vertical="top"/>
      <protection locked="0"/>
    </xf>
    <xf numFmtId="3" fontId="1" fillId="4" borderId="7" xfId="6" applyNumberFormat="1" applyBorder="1" applyAlignment="1">
      <alignment horizontal="center" vertical="top"/>
      <protection locked="0"/>
    </xf>
    <xf numFmtId="3" fontId="1" fillId="4" borderId="8" xfId="6" applyNumberFormat="1" applyBorder="1" applyAlignment="1">
      <alignment horizontal="center" vertical="top"/>
      <protection locked="0"/>
    </xf>
    <xf numFmtId="170" fontId="1" fillId="4" borderId="6" xfId="6" applyNumberFormat="1" applyBorder="1" applyAlignment="1">
      <alignment horizontal="center" vertical="top"/>
      <protection locked="0"/>
    </xf>
    <xf numFmtId="170" fontId="1" fillId="4" borderId="7" xfId="6" applyNumberFormat="1" applyBorder="1" applyAlignment="1">
      <alignment horizontal="center" vertical="top"/>
      <protection locked="0"/>
    </xf>
    <xf numFmtId="170" fontId="1" fillId="4" borderId="8" xfId="6" applyNumberFormat="1" applyFill="1" applyBorder="1" applyAlignment="1">
      <alignment horizontal="center" vertical="top"/>
      <protection locked="0"/>
    </xf>
    <xf numFmtId="169" fontId="1" fillId="4" borderId="7" xfId="6" applyNumberFormat="1" applyBorder="1" applyAlignment="1">
      <alignment horizontal="center" vertical="top"/>
      <protection locked="0"/>
    </xf>
    <xf numFmtId="169" fontId="1" fillId="4" borderId="8" xfId="6" applyNumberFormat="1" applyFill="1" applyBorder="1" applyAlignment="1">
      <alignment horizontal="center" vertical="top"/>
      <protection locked="0"/>
    </xf>
    <xf numFmtId="4" fontId="1" fillId="4" borderId="6" xfId="6" applyBorder="1" applyAlignment="1">
      <alignment horizontal="left" vertical="top" wrapText="1"/>
      <protection locked="0"/>
    </xf>
    <xf numFmtId="0" fontId="1" fillId="10" borderId="6" xfId="13" applyNumberFormat="1" applyFill="1" applyBorder="1" applyAlignment="1">
      <alignment horizontal="center" vertical="top"/>
      <protection locked="0"/>
    </xf>
    <xf numFmtId="0" fontId="0" fillId="0" borderId="0" xfId="0" applyBorder="1" applyAlignment="1">
      <alignment vertical="top"/>
    </xf>
    <xf numFmtId="4" fontId="0" fillId="4" borderId="6" xfId="6" applyFont="1" applyBorder="1" applyAlignment="1">
      <alignment horizontal="center" vertical="top" wrapText="1"/>
      <protection locked="0"/>
    </xf>
    <xf numFmtId="165" fontId="1" fillId="0" borderId="6" xfId="18" applyNumberFormat="1" applyFont="1" applyFill="1" applyBorder="1" applyAlignment="1" applyProtection="1">
      <alignment horizontal="center" vertical="top"/>
      <protection locked="0"/>
    </xf>
    <xf numFmtId="0" fontId="0" fillId="0" borderId="0" xfId="0" applyFill="1" applyAlignment="1">
      <alignment vertical="top"/>
    </xf>
    <xf numFmtId="4" fontId="1" fillId="4" borderId="6" xfId="6" applyBorder="1" applyAlignment="1">
      <alignment horizontal="center" vertical="top"/>
      <protection locked="0"/>
    </xf>
    <xf numFmtId="3" fontId="1" fillId="10" borderId="6" xfId="6" applyNumberFormat="1" applyFill="1" applyBorder="1" applyAlignment="1">
      <alignment horizontal="center" vertical="top"/>
      <protection locked="0"/>
    </xf>
    <xf numFmtId="3" fontId="0" fillId="0" borderId="6" xfId="0" applyNumberFormat="1" applyFill="1" applyBorder="1" applyAlignment="1">
      <alignment horizontal="center" vertical="top"/>
    </xf>
    <xf numFmtId="4" fontId="1" fillId="4" borderId="7" xfId="6" applyBorder="1" applyAlignment="1">
      <alignment horizontal="left" vertical="top" wrapText="1"/>
      <protection locked="0"/>
    </xf>
    <xf numFmtId="0" fontId="1" fillId="10" borderId="7" xfId="13" applyNumberFormat="1" applyFill="1" applyBorder="1" applyAlignment="1">
      <alignment horizontal="center" vertical="top"/>
      <protection locked="0"/>
    </xf>
    <xf numFmtId="4" fontId="0" fillId="4" borderId="7" xfId="6" applyFont="1" applyBorder="1" applyAlignment="1">
      <alignment horizontal="center" vertical="top" wrapText="1"/>
      <protection locked="0"/>
    </xf>
    <xf numFmtId="165" fontId="1" fillId="0" borderId="7" xfId="18" applyNumberFormat="1" applyFont="1" applyFill="1" applyBorder="1" applyAlignment="1" applyProtection="1">
      <alignment horizontal="center" vertical="top"/>
      <protection locked="0"/>
    </xf>
    <xf numFmtId="0" fontId="0" fillId="0" borderId="0" xfId="0" applyAlignment="1">
      <alignment vertical="top"/>
    </xf>
    <xf numFmtId="3" fontId="0" fillId="4" borderId="7" xfId="6" applyNumberFormat="1" applyFont="1" applyBorder="1" applyAlignment="1">
      <alignment horizontal="center" vertical="top"/>
      <protection locked="0"/>
    </xf>
    <xf numFmtId="3" fontId="1" fillId="10" borderId="7" xfId="6" applyNumberFormat="1" applyFill="1" applyBorder="1" applyAlignment="1">
      <alignment horizontal="center" vertical="top"/>
      <protection locked="0"/>
    </xf>
    <xf numFmtId="3" fontId="0" fillId="0" borderId="7" xfId="0" applyNumberFormat="1" applyFill="1" applyBorder="1" applyAlignment="1">
      <alignment horizontal="center" vertical="top"/>
    </xf>
    <xf numFmtId="0" fontId="0" fillId="0" borderId="0" xfId="0" applyFill="1" applyBorder="1" applyAlignment="1">
      <alignment horizontal="center" vertical="top"/>
    </xf>
    <xf numFmtId="4" fontId="19" fillId="11" borderId="8" xfId="6" applyFont="1" applyFill="1" applyBorder="1" applyAlignment="1">
      <alignment horizontal="center" vertical="top" wrapText="1"/>
      <protection locked="0"/>
    </xf>
    <xf numFmtId="0" fontId="1" fillId="10" borderId="8" xfId="13" applyNumberFormat="1" applyFill="1" applyBorder="1" applyAlignment="1">
      <alignment horizontal="center" vertical="top"/>
      <protection locked="0"/>
    </xf>
    <xf numFmtId="4" fontId="1" fillId="4" borderId="8" xfId="6" applyBorder="1" applyAlignment="1">
      <alignment vertical="top" wrapText="1"/>
      <protection locked="0"/>
    </xf>
    <xf numFmtId="3" fontId="1" fillId="4" borderId="8" xfId="6" applyNumberFormat="1" applyBorder="1" applyAlignment="1">
      <alignment vertical="top"/>
      <protection locked="0"/>
    </xf>
    <xf numFmtId="165" fontId="1" fillId="0" borderId="8" xfId="18" applyNumberFormat="1" applyFont="1" applyFill="1" applyBorder="1" applyAlignment="1" applyProtection="1">
      <alignment horizontal="center" vertical="top"/>
      <protection locked="0"/>
    </xf>
    <xf numFmtId="0" fontId="0" fillId="0" borderId="0" xfId="0" applyFill="1" applyBorder="1" applyAlignment="1">
      <alignment vertical="top"/>
    </xf>
    <xf numFmtId="4" fontId="1" fillId="4" borderId="8" xfId="6" applyBorder="1" applyAlignment="1">
      <alignment vertical="top"/>
      <protection locked="0"/>
    </xf>
    <xf numFmtId="4" fontId="1" fillId="10" borderId="8" xfId="6" applyFill="1" applyBorder="1" applyAlignment="1">
      <alignment horizontal="center" vertical="top"/>
      <protection locked="0"/>
    </xf>
    <xf numFmtId="3" fontId="0" fillId="0" borderId="8" xfId="0" applyNumberFormat="1" applyFill="1" applyBorder="1" applyAlignment="1">
      <alignment horizontal="center" vertical="top"/>
    </xf>
    <xf numFmtId="171" fontId="1" fillId="10" borderId="7" xfId="13" applyNumberFormat="1" applyFill="1" applyBorder="1" applyAlignment="1">
      <alignment horizontal="center" vertical="top"/>
      <protection locked="0"/>
    </xf>
    <xf numFmtId="3" fontId="1" fillId="4" borderId="11" xfId="6" applyNumberFormat="1" applyBorder="1" applyAlignment="1">
      <alignment horizontal="center" vertical="top"/>
      <protection locked="0"/>
    </xf>
    <xf numFmtId="3" fontId="1" fillId="4" borderId="17" xfId="6" applyNumberFormat="1" applyBorder="1" applyAlignment="1">
      <alignment horizontal="center" vertical="top"/>
      <protection locked="0"/>
    </xf>
    <xf numFmtId="4" fontId="1" fillId="4" borderId="7" xfId="6" applyBorder="1" applyAlignment="1">
      <alignment horizontal="center" vertical="top" wrapText="1"/>
      <protection locked="0"/>
    </xf>
    <xf numFmtId="173" fontId="1" fillId="4" borderId="7" xfId="6" applyNumberFormat="1" applyBorder="1" applyAlignment="1">
      <protection locked="0"/>
    </xf>
    <xf numFmtId="0" fontId="24" fillId="0" borderId="0" xfId="0" applyFont="1"/>
    <xf numFmtId="2" fontId="0" fillId="0" borderId="0" xfId="0" applyNumberFormat="1" applyFill="1"/>
    <xf numFmtId="3" fontId="0" fillId="7" borderId="7" xfId="0" applyNumberFormat="1" applyFill="1" applyBorder="1"/>
    <xf numFmtId="3" fontId="1" fillId="13" borderId="7" xfId="6" applyNumberFormat="1" applyFill="1" applyBorder="1" applyAlignment="1">
      <protection locked="0"/>
    </xf>
    <xf numFmtId="0" fontId="0" fillId="10" borderId="7" xfId="13" applyNumberFormat="1" applyFont="1" applyFill="1" applyBorder="1" applyAlignment="1">
      <alignment horizontal="center" vertical="top"/>
      <protection locked="0"/>
    </xf>
    <xf numFmtId="165" fontId="0" fillId="0" borderId="7" xfId="18" applyNumberFormat="1" applyFont="1" applyBorder="1" applyAlignment="1" applyProtection="1">
      <alignment horizontal="center" vertical="top"/>
      <protection locked="0"/>
    </xf>
    <xf numFmtId="0" fontId="0" fillId="0" borderId="0" xfId="0" applyAlignment="1">
      <alignment horizontal="center" vertical="top"/>
    </xf>
    <xf numFmtId="3" fontId="0" fillId="0" borderId="7" xfId="0" applyNumberFormat="1" applyBorder="1" applyAlignment="1">
      <alignment horizontal="center" vertical="top"/>
    </xf>
    <xf numFmtId="4" fontId="0" fillId="4" borderId="6" xfId="6" applyFont="1" applyBorder="1" applyAlignment="1">
      <alignment horizontal="left" vertical="top" wrapText="1"/>
      <protection locked="0"/>
    </xf>
    <xf numFmtId="170" fontId="0" fillId="4" borderId="6" xfId="6" applyNumberFormat="1" applyFont="1" applyBorder="1" applyAlignment="1">
      <alignment horizontal="center" vertical="top"/>
      <protection locked="0"/>
    </xf>
    <xf numFmtId="175" fontId="0" fillId="0" borderId="0" xfId="1" applyNumberFormat="1" applyFont="1"/>
    <xf numFmtId="43" fontId="0" fillId="0" borderId="0" xfId="1" applyFont="1"/>
    <xf numFmtId="175" fontId="19" fillId="0" borderId="2" xfId="1" applyNumberFormat="1" applyFont="1" applyBorder="1"/>
    <xf numFmtId="0" fontId="19" fillId="0" borderId="0" xfId="0" applyFont="1"/>
    <xf numFmtId="3" fontId="19" fillId="0" borderId="0" xfId="0" applyNumberFormat="1" applyFont="1"/>
    <xf numFmtId="175" fontId="19" fillId="0" borderId="0" xfId="1" applyNumberFormat="1" applyFont="1"/>
    <xf numFmtId="175" fontId="19" fillId="0" borderId="0" xfId="1" applyNumberFormat="1" applyFont="1" applyFill="1"/>
    <xf numFmtId="175" fontId="0" fillId="0" borderId="0" xfId="1" applyNumberFormat="1" applyFont="1" applyFill="1"/>
    <xf numFmtId="43" fontId="0" fillId="0" borderId="0" xfId="0" applyNumberFormat="1" applyFill="1"/>
    <xf numFmtId="175" fontId="19" fillId="0" borderId="0" xfId="0" applyNumberFormat="1" applyFont="1"/>
    <xf numFmtId="175" fontId="19" fillId="0" borderId="0" xfId="0" applyNumberFormat="1" applyFont="1" applyFill="1"/>
    <xf numFmtId="176" fontId="1" fillId="4" borderId="5" xfId="6" applyNumberFormat="1" applyBorder="1" applyAlignment="1">
      <alignment horizontal="center"/>
      <protection locked="0"/>
    </xf>
    <xf numFmtId="0" fontId="25" fillId="0" borderId="0" xfId="0" applyFont="1" applyFill="1" applyBorder="1"/>
    <xf numFmtId="0" fontId="25" fillId="0" borderId="0" xfId="0" applyFont="1" applyFill="1" applyBorder="1" applyAlignment="1">
      <alignment horizontal="center" wrapText="1"/>
    </xf>
    <xf numFmtId="6" fontId="25" fillId="0" borderId="0" xfId="0" applyNumberFormat="1" applyFont="1" applyFill="1"/>
    <xf numFmtId="0" fontId="25" fillId="0" borderId="0" xfId="0" applyFont="1" applyFill="1"/>
    <xf numFmtId="0" fontId="26" fillId="0" borderId="0" xfId="0" applyFont="1" applyFill="1"/>
    <xf numFmtId="0" fontId="26" fillId="0" borderId="22" xfId="0" applyFont="1" applyFill="1" applyBorder="1"/>
    <xf numFmtId="0" fontId="25" fillId="0" borderId="22" xfId="0" applyFont="1" applyFill="1" applyBorder="1"/>
    <xf numFmtId="0" fontId="25" fillId="0" borderId="22" xfId="0" applyFont="1" applyFill="1" applyBorder="1" applyAlignment="1">
      <alignment horizontal="center" wrapText="1"/>
    </xf>
    <xf numFmtId="43" fontId="25" fillId="0" borderId="0" xfId="1" applyFont="1" applyFill="1" applyBorder="1"/>
    <xf numFmtId="0" fontId="25" fillId="0" borderId="0" xfId="0" applyFont="1"/>
    <xf numFmtId="0" fontId="10" fillId="0" borderId="0" xfId="0" applyFont="1" applyFill="1" applyBorder="1" applyAlignment="1">
      <alignment wrapText="1"/>
    </xf>
    <xf numFmtId="173" fontId="1" fillId="0" borderId="5" xfId="6" applyNumberFormat="1" applyFill="1" applyBorder="1" applyAlignment="1" applyProtection="1"/>
    <xf numFmtId="0" fontId="1" fillId="0" borderId="0" xfId="14" applyFont="1" applyFill="1" applyAlignment="1" applyProtection="1">
      <alignment horizontal="left" indent="1"/>
    </xf>
    <xf numFmtId="0" fontId="10" fillId="0" borderId="0" xfId="0" applyFont="1" applyFill="1" applyAlignment="1">
      <alignment horizontal="centerContinuous" wrapText="1"/>
    </xf>
    <xf numFmtId="0" fontId="10" fillId="0" borderId="0" xfId="14" applyFont="1" applyFill="1" applyAlignment="1">
      <alignment horizontal="center" wrapText="1"/>
    </xf>
    <xf numFmtId="0" fontId="10" fillId="0" borderId="0" xfId="0" applyFont="1" applyFill="1" applyAlignment="1">
      <alignment horizontal="right" wrapText="1"/>
    </xf>
    <xf numFmtId="3" fontId="1" fillId="0" borderId="5" xfId="6" applyNumberFormat="1" applyFill="1" applyBorder="1" applyAlignment="1">
      <alignment horizontal="center"/>
      <protection locked="0"/>
    </xf>
    <xf numFmtId="4" fontId="1" fillId="0" borderId="5" xfId="6" applyFill="1" applyBorder="1" applyAlignment="1">
      <alignment horizontal="center" wrapText="1"/>
      <protection locked="0"/>
    </xf>
    <xf numFmtId="3" fontId="1" fillId="0" borderId="5" xfId="6" applyNumberFormat="1" applyFill="1" applyBorder="1" applyAlignment="1">
      <alignment horizontal="center" wrapText="1"/>
      <protection locked="0"/>
    </xf>
    <xf numFmtId="0" fontId="0" fillId="0" borderId="0" xfId="0" applyFill="1" applyAlignment="1">
      <alignment horizontal="center" wrapText="1"/>
    </xf>
    <xf numFmtId="177" fontId="1" fillId="4" borderId="5" xfId="6" applyNumberFormat="1" applyBorder="1" applyAlignment="1">
      <alignment horizontal="center"/>
      <protection locked="0"/>
    </xf>
    <xf numFmtId="3" fontId="1" fillId="0" borderId="6" xfId="6" applyNumberFormat="1" applyFill="1" applyBorder="1" applyAlignment="1">
      <alignment horizontal="center" vertical="top"/>
      <protection locked="0"/>
    </xf>
    <xf numFmtId="3" fontId="0" fillId="0" borderId="7" xfId="6" applyNumberFormat="1" applyFont="1" applyFill="1" applyBorder="1" applyAlignment="1">
      <alignment horizontal="center" vertical="top"/>
      <protection locked="0"/>
    </xf>
    <xf numFmtId="4" fontId="1" fillId="0" borderId="8" xfId="6" applyFill="1" applyBorder="1" applyAlignment="1">
      <alignment horizontal="center" vertical="top"/>
      <protection locked="0"/>
    </xf>
    <xf numFmtId="3" fontId="1" fillId="13" borderId="7" xfId="6" applyNumberFormat="1" applyFill="1" applyBorder="1" applyAlignment="1" applyProtection="1">
      <protection locked="0"/>
    </xf>
    <xf numFmtId="3" fontId="1" fillId="11" borderId="7" xfId="6" applyNumberFormat="1" applyFill="1" applyBorder="1" applyAlignment="1" applyProtection="1">
      <protection locked="0"/>
    </xf>
    <xf numFmtId="43" fontId="25" fillId="0" borderId="0" xfId="0" applyNumberFormat="1" applyFont="1" applyFill="1" applyBorder="1" applyAlignment="1">
      <alignment horizontal="center" wrapText="1"/>
    </xf>
    <xf numFmtId="43" fontId="25" fillId="0" borderId="0" xfId="1" applyFont="1" applyFill="1"/>
    <xf numFmtId="43" fontId="25" fillId="0" borderId="0" xfId="1" applyFont="1"/>
    <xf numFmtId="178" fontId="5" fillId="5" borderId="0" xfId="9" applyNumberFormat="1"/>
    <xf numFmtId="4" fontId="5" fillId="9" borderId="0" xfId="9" applyNumberFormat="1" applyFill="1" applyBorder="1"/>
    <xf numFmtId="43" fontId="10" fillId="0" borderId="0" xfId="0" applyNumberFormat="1" applyFont="1"/>
    <xf numFmtId="0" fontId="10" fillId="0" borderId="0" xfId="0" applyFont="1" applyBorder="1"/>
    <xf numFmtId="0" fontId="14" fillId="0" borderId="0" xfId="0" applyFont="1" applyBorder="1"/>
    <xf numFmtId="0" fontId="25" fillId="0" borderId="0" xfId="0" applyFont="1" applyBorder="1"/>
    <xf numFmtId="0" fontId="27" fillId="0" borderId="0" xfId="0" applyFont="1" applyFill="1" applyBorder="1"/>
    <xf numFmtId="43" fontId="10" fillId="0" borderId="0" xfId="1" applyFont="1" applyBorder="1"/>
    <xf numFmtId="43" fontId="19" fillId="0" borderId="0" xfId="1" applyFont="1" applyBorder="1"/>
    <xf numFmtId="175" fontId="0" fillId="0" borderId="0" xfId="1" applyNumberFormat="1" applyFont="1" applyBorder="1"/>
    <xf numFmtId="43" fontId="10" fillId="0" borderId="0" xfId="0" applyNumberFormat="1" applyFont="1" applyBorder="1"/>
    <xf numFmtId="175" fontId="14" fillId="0" borderId="0" xfId="0" applyNumberFormat="1" applyFont="1" applyBorder="1"/>
    <xf numFmtId="43" fontId="25" fillId="0" borderId="0" xfId="0" applyNumberFormat="1" applyFont="1" applyFill="1"/>
    <xf numFmtId="8" fontId="26" fillId="0" borderId="0" xfId="1" applyNumberFormat="1" applyFont="1" applyFill="1" applyBorder="1"/>
    <xf numFmtId="3" fontId="0" fillId="0" borderId="0" xfId="0" applyNumberFormat="1" applyFill="1"/>
    <xf numFmtId="0" fontId="0" fillId="0" borderId="0" xfId="0" applyFont="1" applyFill="1" applyBorder="1" applyAlignment="1">
      <alignment wrapText="1"/>
    </xf>
    <xf numFmtId="0" fontId="0" fillId="0" borderId="0" xfId="0" applyAlignment="1">
      <alignment wrapText="1"/>
    </xf>
    <xf numFmtId="0" fontId="0" fillId="0" borderId="0" xfId="0" applyFont="1" applyFill="1" applyBorder="1" applyAlignment="1"/>
    <xf numFmtId="0" fontId="0" fillId="0" borderId="0" xfId="0" applyAlignment="1"/>
    <xf numFmtId="4" fontId="1" fillId="4" borderId="20" xfId="6" applyBorder="1" applyAlignment="1">
      <protection locked="0"/>
    </xf>
    <xf numFmtId="0" fontId="0" fillId="0" borderId="10" xfId="0" applyBorder="1" applyAlignment="1"/>
    <xf numFmtId="4" fontId="10" fillId="0" borderId="20" xfId="6" applyFont="1" applyFill="1" applyBorder="1" applyAlignment="1">
      <alignment horizontal="center" wrapText="1"/>
      <protection locked="0"/>
    </xf>
    <xf numFmtId="0" fontId="0" fillId="0" borderId="10" xfId="0" applyFill="1" applyBorder="1" applyAlignment="1">
      <alignment horizontal="center" wrapText="1"/>
    </xf>
  </cellXfs>
  <cellStyles count="20">
    <cellStyle name="Change in Formula" xfId="3" xr:uid="{00000000-0005-0000-0000-000000000000}"/>
    <cellStyle name="Comma" xfId="1" builtinId="3" customBuiltin="1"/>
    <cellStyle name="Comma [0]" xfId="2" builtinId="6" customBuiltin="1"/>
    <cellStyle name="Error checks" xfId="4" xr:uid="{00000000-0005-0000-0000-000003000000}"/>
    <cellStyle name="Error Warning" xfId="5" xr:uid="{00000000-0005-0000-0000-000004000000}"/>
    <cellStyle name="Hyperlink" xfId="11" builtinId="8"/>
    <cellStyle name="Info/Default #" xfId="16" xr:uid="{00000000-0005-0000-0000-000006000000}"/>
    <cellStyle name="Info/default %" xfId="13" xr:uid="{00000000-0005-0000-0000-000007000000}"/>
    <cellStyle name="Info/import #" xfId="12" xr:uid="{00000000-0005-0000-0000-000008000000}"/>
    <cellStyle name="Info/import %" xfId="15" xr:uid="{00000000-0005-0000-0000-000009000000}"/>
    <cellStyle name="Input #" xfId="6" xr:uid="{00000000-0005-0000-0000-00000A000000}"/>
    <cellStyle name="Input %" xfId="7" xr:uid="{00000000-0005-0000-0000-00000B000000}"/>
    <cellStyle name="Input % 2" xfId="17" xr:uid="{00000000-0005-0000-0000-00000C000000}"/>
    <cellStyle name="Input2" xfId="8" xr:uid="{00000000-0005-0000-0000-00000D000000}"/>
    <cellStyle name="Key Outputs" xfId="9" xr:uid="{00000000-0005-0000-0000-00000E000000}"/>
    <cellStyle name="Links from other files (green) style" xfId="10" xr:uid="{00000000-0005-0000-0000-00000F000000}"/>
    <cellStyle name="Normal" xfId="0" builtinId="0" customBuiltin="1"/>
    <cellStyle name="Percent 2" xfId="18" xr:uid="{00000000-0005-0000-0000-000011000000}"/>
    <cellStyle name="Percent 2 2" xfId="19" xr:uid="{00000000-0005-0000-0000-000012000000}"/>
    <cellStyle name="QA" xfId="14" xr:uid="{00000000-0005-0000-0000-000013000000}"/>
  </cellStyles>
  <dxfs count="15">
    <dxf>
      <fill>
        <patternFill>
          <bgColor rgb="FFDDDDDD"/>
        </patternFill>
      </fill>
    </dxf>
    <dxf>
      <fill>
        <patternFill>
          <bgColor rgb="FFDDDDDD"/>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rgb="FFDDDDDD"/>
        </patternFill>
      </fill>
    </dxf>
    <dxf>
      <font>
        <b/>
        <i val="0"/>
        <color rgb="FFFF0000"/>
      </font>
    </dxf>
    <dxf>
      <fill>
        <patternFill>
          <bgColor rgb="FFDDDDDD"/>
        </patternFill>
      </fill>
    </dxf>
    <dxf>
      <fill>
        <patternFill>
          <bgColor rgb="FFDDDDDD"/>
        </patternFill>
      </fill>
    </dxf>
    <dxf>
      <fill>
        <patternFill>
          <bgColor rgb="FFDDDDDD"/>
        </patternFill>
      </fill>
    </dxf>
    <dxf>
      <fill>
        <patternFill>
          <bgColor rgb="FFDDDDDD"/>
        </patternFill>
      </fill>
    </dxf>
  </dxfs>
  <tableStyles count="0" defaultTableStyle="TableStyleMedium2" defaultPivotStyle="PivotStyleLight16"/>
  <colors>
    <mruColors>
      <color rgb="FF8FB8FB"/>
      <color rgb="FFFF9933"/>
      <color rgb="FFDDDDDD"/>
      <color rgb="FFFFFFCC"/>
      <color rgb="FF6EA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6</xdr:col>
      <xdr:colOff>476249</xdr:colOff>
      <xdr:row>11</xdr:row>
      <xdr:rowOff>66675</xdr:rowOff>
    </xdr:from>
    <xdr:ext cx="4324351" cy="552450"/>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3324224" y="1543050"/>
              <a:ext cx="4324351" cy="552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14:m>
                <m:oMath xmlns:m="http://schemas.openxmlformats.org/officeDocument/2006/math">
                  <m:sSub>
                    <m:sSubPr>
                      <m:ctrlPr>
                        <a:rPr lang="en-AU" sz="1400" b="0" i="1">
                          <a:latin typeface="Cambria Math" panose="02040503050406030204" pitchFamily="18" charset="0"/>
                        </a:rPr>
                      </m:ctrlPr>
                    </m:sSubPr>
                    <m:e>
                      <m:r>
                        <a:rPr lang="en-AU" sz="1400" b="0" i="1">
                          <a:latin typeface="Cambria Math"/>
                        </a:rPr>
                        <m:t>𝑀𝑃</m:t>
                      </m:r>
                    </m:e>
                    <m:sub>
                      <m:r>
                        <a:rPr lang="en-AU" sz="1400" b="0" i="1">
                          <a:latin typeface="Cambria Math"/>
                        </a:rPr>
                        <m:t>𝑆𝑐h</m:t>
                      </m:r>
                      <m:r>
                        <a:rPr lang="en-AU" sz="1400" b="0" i="1">
                          <a:latin typeface="Cambria Math"/>
                        </a:rPr>
                        <m:t>1</m:t>
                      </m:r>
                    </m:sub>
                  </m:sSub>
                  <m:r>
                    <a:rPr lang="en-AU" sz="1400" b="0" i="1">
                      <a:latin typeface="Cambria Math"/>
                    </a:rPr>
                    <m:t>=</m:t>
                  </m:r>
                  <m:f>
                    <m:fPr>
                      <m:ctrlPr>
                        <a:rPr lang="en-AU" sz="1400" b="0" i="1">
                          <a:latin typeface="Cambria Math" panose="02040503050406030204" pitchFamily="18" charset="0"/>
                        </a:rPr>
                      </m:ctrlPr>
                    </m:fPr>
                    <m:num>
                      <m:sSub>
                        <m:sSubPr>
                          <m:ctrlPr>
                            <a:rPr lang="en-AU" sz="1400" b="0" i="1">
                              <a:latin typeface="Cambria Math" panose="02040503050406030204" pitchFamily="18" charset="0"/>
                            </a:rPr>
                          </m:ctrlPr>
                        </m:sSubPr>
                        <m:e>
                          <m:r>
                            <a:rPr lang="en-AU" sz="1400" b="0" i="1">
                              <a:latin typeface="Cambria Math"/>
                            </a:rPr>
                            <m:t>𝐾</m:t>
                          </m:r>
                        </m:e>
                        <m:sub>
                          <m:r>
                            <a:rPr lang="en-AU" sz="1400" b="0" i="1">
                              <a:latin typeface="Cambria Math"/>
                            </a:rPr>
                            <m:t>1</m:t>
                          </m:r>
                        </m:sub>
                      </m:sSub>
                    </m:num>
                    <m:den>
                      <m:sSub>
                        <m:sSubPr>
                          <m:ctrlPr>
                            <a:rPr lang="en-AU" sz="1400" b="0" i="1">
                              <a:latin typeface="Cambria Math" panose="02040503050406030204" pitchFamily="18" charset="0"/>
                            </a:rPr>
                          </m:ctrlPr>
                        </m:sSubPr>
                        <m:e>
                          <m:r>
                            <a:rPr lang="en-AU" sz="1400" b="0" i="1">
                              <a:latin typeface="Cambria Math"/>
                            </a:rPr>
                            <m:t>𝐿</m:t>
                          </m:r>
                        </m:e>
                        <m:sub>
                          <m:r>
                            <a:rPr lang="en-AU" sz="1400" b="0" i="1">
                              <a:latin typeface="Cambria Math"/>
                            </a:rPr>
                            <m:t>1</m:t>
                          </m:r>
                        </m:sub>
                      </m:sSub>
                    </m:den>
                  </m:f>
                  <m:r>
                    <a:rPr lang="en-AU" sz="1400" b="0" i="1">
                      <a:latin typeface="Cambria Math"/>
                    </a:rPr>
                    <m:t>+</m:t>
                  </m:r>
                  <m:f>
                    <m:fPr>
                      <m:ctrlPr>
                        <a:rPr lang="en-AU" sz="1400" b="0" i="1">
                          <a:latin typeface="Cambria Math" panose="02040503050406030204" pitchFamily="18" charset="0"/>
                        </a:rPr>
                      </m:ctrlPr>
                    </m:fPr>
                    <m:num>
                      <m:sSub>
                        <m:sSubPr>
                          <m:ctrlPr>
                            <a:rPr lang="en-AU" sz="1400" b="0" i="1">
                              <a:latin typeface="Cambria Math" panose="02040503050406030204" pitchFamily="18" charset="0"/>
                            </a:rPr>
                          </m:ctrlPr>
                        </m:sSubPr>
                        <m:e>
                          <m:r>
                            <a:rPr lang="en-AU" sz="1400" b="0" i="1">
                              <a:latin typeface="Cambria Math"/>
                            </a:rPr>
                            <m:t>𝐾</m:t>
                          </m:r>
                        </m:e>
                        <m:sub>
                          <m:r>
                            <a:rPr lang="en-AU" sz="1400" b="0" i="1">
                              <a:latin typeface="Cambria Math"/>
                            </a:rPr>
                            <m:t>2</m:t>
                          </m:r>
                        </m:sub>
                      </m:sSub>
                    </m:num>
                    <m:den>
                      <m:sSub>
                        <m:sSubPr>
                          <m:ctrlPr>
                            <a:rPr lang="en-AU" sz="1400" b="0" i="1">
                              <a:latin typeface="Cambria Math" panose="02040503050406030204" pitchFamily="18" charset="0"/>
                            </a:rPr>
                          </m:ctrlPr>
                        </m:sSubPr>
                        <m:e>
                          <m:r>
                            <a:rPr lang="en-AU" sz="1400" b="0" i="1">
                              <a:latin typeface="Cambria Math"/>
                            </a:rPr>
                            <m:t>𝐿</m:t>
                          </m:r>
                        </m:e>
                        <m:sub>
                          <m:r>
                            <a:rPr lang="en-AU" sz="1400" b="0" i="1">
                              <a:latin typeface="Cambria Math"/>
                            </a:rPr>
                            <m:t>2</m:t>
                          </m:r>
                        </m:sub>
                      </m:sSub>
                    </m:den>
                  </m:f>
                  <m:r>
                    <a:rPr lang="en-AU" sz="1400" b="0" i="1">
                      <a:latin typeface="Cambria Math"/>
                    </a:rPr>
                    <m:t>−</m:t>
                  </m:r>
                  <m:f>
                    <m:fPr>
                      <m:ctrlPr>
                        <a:rPr lang="en-AU" sz="1400" b="0" i="1">
                          <a:latin typeface="Cambria Math" panose="02040503050406030204" pitchFamily="18" charset="0"/>
                        </a:rPr>
                      </m:ctrlPr>
                    </m:fPr>
                    <m:num>
                      <m:r>
                        <a:rPr lang="en-AU" sz="1400" b="0" i="1">
                          <a:latin typeface="Cambria Math"/>
                        </a:rPr>
                        <m:t>𝑁𝑃𝑉</m:t>
                      </m:r>
                      <m:d>
                        <m:dPr>
                          <m:ctrlPr>
                            <a:rPr lang="en-AU" sz="1400" b="0" i="1">
                              <a:latin typeface="Cambria Math" panose="02040503050406030204" pitchFamily="18" charset="0"/>
                            </a:rPr>
                          </m:ctrlPr>
                        </m:dPr>
                        <m:e>
                          <m:sSub>
                            <m:sSubPr>
                              <m:ctrlPr>
                                <a:rPr lang="en-AU" sz="1400" b="0" i="1">
                                  <a:latin typeface="Cambria Math" panose="02040503050406030204" pitchFamily="18" charset="0"/>
                                </a:rPr>
                              </m:ctrlPr>
                            </m:sSubPr>
                            <m:e>
                              <m:r>
                                <a:rPr lang="en-AU" sz="1400" b="0" i="1">
                                  <a:latin typeface="Cambria Math"/>
                                </a:rPr>
                                <m:t>𝑅</m:t>
                              </m:r>
                            </m:e>
                            <m:sub>
                              <m:r>
                                <a:rPr lang="en-AU" sz="1400" b="0" i="1">
                                  <a:latin typeface="Cambria Math"/>
                                </a:rPr>
                                <m:t>𝑖</m:t>
                              </m:r>
                            </m:sub>
                          </m:sSub>
                          <m:r>
                            <a:rPr lang="en-AU" sz="1400" b="0" i="1">
                              <a:latin typeface="Cambria Math"/>
                            </a:rPr>
                            <m:t>−</m:t>
                          </m:r>
                          <m:sSub>
                            <m:sSubPr>
                              <m:ctrlPr>
                                <a:rPr lang="en-AU" sz="1400" b="0" i="1">
                                  <a:latin typeface="Cambria Math" panose="02040503050406030204" pitchFamily="18" charset="0"/>
                                </a:rPr>
                              </m:ctrlPr>
                            </m:sSubPr>
                            <m:e>
                              <m:r>
                                <a:rPr lang="en-AU" sz="1400" b="0" i="1">
                                  <a:latin typeface="Cambria Math"/>
                                </a:rPr>
                                <m:t>𝐶</m:t>
                              </m:r>
                            </m:e>
                            <m:sub>
                              <m:r>
                                <a:rPr lang="en-AU" sz="1400" b="0" i="1">
                                  <a:latin typeface="Cambria Math"/>
                                </a:rPr>
                                <m:t>𝑖</m:t>
                              </m:r>
                            </m:sub>
                          </m:sSub>
                        </m:e>
                      </m:d>
                    </m:num>
                    <m:den>
                      <m:sSub>
                        <m:sSubPr>
                          <m:ctrlPr>
                            <a:rPr lang="en-AU" sz="1400" b="0" i="1">
                              <a:latin typeface="Cambria Math" panose="02040503050406030204" pitchFamily="18" charset="0"/>
                            </a:rPr>
                          </m:ctrlPr>
                        </m:sSubPr>
                        <m:e>
                          <m:r>
                            <a:rPr lang="en-AU" sz="1400" b="0" i="1">
                              <a:latin typeface="Cambria Math"/>
                            </a:rPr>
                            <m:t>𝐿</m:t>
                          </m:r>
                        </m:e>
                        <m:sub>
                          <m:r>
                            <a:rPr lang="en-AU" sz="1400" b="0" i="1">
                              <a:latin typeface="Cambria Math"/>
                            </a:rPr>
                            <m:t>3</m:t>
                          </m:r>
                        </m:sub>
                      </m:sSub>
                    </m:den>
                  </m:f>
                </m:oMath>
              </a14:m>
              <a:r>
                <a:rPr lang="en-AU" sz="1400"/>
                <a:t>    </a:t>
              </a:r>
              <a:r>
                <a:rPr lang="en-AU" sz="1100" i="1"/>
                <a:t>for i = financial</a:t>
              </a:r>
              <a:r>
                <a:rPr lang="en-AU" sz="1100" i="1" baseline="0"/>
                <a:t> </a:t>
              </a:r>
              <a:r>
                <a:rPr lang="en-AU" sz="1100" i="1"/>
                <a:t>years</a:t>
              </a:r>
              <a:r>
                <a:rPr lang="en-AU" sz="1100"/>
                <a:t> 1, ...,</a:t>
              </a:r>
              <a:r>
                <a:rPr lang="en-AU" sz="1100" baseline="0"/>
                <a:t> </a:t>
              </a:r>
              <a:r>
                <a:rPr lang="en-AU" sz="1100" i="1" baseline="0"/>
                <a:t>n</a:t>
              </a:r>
              <a:endParaRPr lang="en-AU" sz="1100" i="1"/>
            </a:p>
          </xdr:txBody>
        </xdr:sp>
      </mc:Choice>
      <mc:Fallback xmlns="">
        <xdr:sp macro="" textlink="">
          <xdr:nvSpPr>
            <xdr:cNvPr id="3" name="TextBox 2"/>
            <xdr:cNvSpPr txBox="1"/>
          </xdr:nvSpPr>
          <xdr:spPr>
            <a:xfrm>
              <a:off x="3324224" y="1543050"/>
              <a:ext cx="4324351" cy="552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400" b="0" i="0">
                  <a:latin typeface="Cambria Math"/>
                </a:rPr>
                <a:t>〖𝑀𝑃〗_𝑆𝑐ℎ1=𝐾_1/𝐿_1 +𝐾_2/𝐿_2 −𝑁𝑃𝑉(𝑅_𝑖−𝐶_𝑖 )/𝐿_3 </a:t>
              </a:r>
              <a:r>
                <a:rPr lang="en-AU" sz="1400"/>
                <a:t>    </a:t>
              </a:r>
              <a:r>
                <a:rPr lang="en-AU" sz="1100" i="1"/>
                <a:t>for i = financial</a:t>
              </a:r>
              <a:r>
                <a:rPr lang="en-AU" sz="1100" i="1" baseline="0"/>
                <a:t> </a:t>
              </a:r>
              <a:r>
                <a:rPr lang="en-AU" sz="1100" i="1"/>
                <a:t>years</a:t>
              </a:r>
              <a:r>
                <a:rPr lang="en-AU" sz="1100"/>
                <a:t> 1, ...,</a:t>
              </a:r>
              <a:r>
                <a:rPr lang="en-AU" sz="1100" baseline="0"/>
                <a:t> </a:t>
              </a:r>
              <a:r>
                <a:rPr lang="en-AU" sz="1100" i="1" baseline="0"/>
                <a:t>n</a:t>
              </a:r>
              <a:endParaRPr lang="en-AU" sz="1100" i="1"/>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xdr:from>
      <xdr:col>37</xdr:col>
      <xdr:colOff>38100</xdr:colOff>
      <xdr:row>11</xdr:row>
      <xdr:rowOff>19050</xdr:rowOff>
    </xdr:from>
    <xdr:to>
      <xdr:col>37</xdr:col>
      <xdr:colOff>314325</xdr:colOff>
      <xdr:row>18</xdr:row>
      <xdr:rowOff>142875</xdr:rowOff>
    </xdr:to>
    <xdr:sp macro="" textlink="">
      <xdr:nvSpPr>
        <xdr:cNvPr id="2" name="Right Brace 1">
          <a:extLst>
            <a:ext uri="{FF2B5EF4-FFF2-40B4-BE49-F238E27FC236}">
              <a16:creationId xmlns:a16="http://schemas.microsoft.com/office/drawing/2014/main" id="{00000000-0008-0000-0800-000002000000}"/>
            </a:ext>
          </a:extLst>
        </xdr:cNvPr>
        <xdr:cNvSpPr/>
      </xdr:nvSpPr>
      <xdr:spPr>
        <a:xfrm>
          <a:off x="25117425" y="2838450"/>
          <a:ext cx="276225" cy="11906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AU" sz="1100"/>
        </a:p>
      </xdr:txBody>
    </xdr:sp>
    <xdr:clientData/>
  </xdr:twoCellAnchor>
</xdr:wsDr>
</file>

<file path=xl/theme/theme1.xml><?xml version="1.0" encoding="utf-8"?>
<a:theme xmlns:a="http://schemas.openxmlformats.org/drawingml/2006/main" name="IPART">
  <a:themeElements>
    <a:clrScheme name="IPART">
      <a:dk1>
        <a:srgbClr val="212122"/>
      </a:dk1>
      <a:lt1>
        <a:sysClr val="window" lastClr="FFFFFF"/>
      </a:lt1>
      <a:dk2>
        <a:srgbClr val="007BC4"/>
      </a:dk2>
      <a:lt2>
        <a:srgbClr val="A0A09A"/>
      </a:lt2>
      <a:accent1>
        <a:srgbClr val="46B849"/>
      </a:accent1>
      <a:accent2>
        <a:srgbClr val="F68B1F"/>
      </a:accent2>
      <a:accent3>
        <a:srgbClr val="D12026"/>
      </a:accent3>
      <a:accent4>
        <a:srgbClr val="1B4486"/>
      </a:accent4>
      <a:accent5>
        <a:srgbClr val="8F439B"/>
      </a:accent5>
      <a:accent6>
        <a:srgbClr val="989891"/>
      </a:accent6>
      <a:hlink>
        <a:srgbClr val="0070C0"/>
      </a:hlink>
      <a:folHlink>
        <a:srgbClr val="7030A0"/>
      </a:folHlink>
    </a:clrScheme>
    <a:fontScheme name="iPart">
      <a:majorFont>
        <a:latin typeface="Book Antiqua"/>
        <a:ea typeface=""/>
        <a:cs typeface=""/>
      </a:majorFont>
      <a:minorFont>
        <a:latin typeface="Book Antiqu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part.nsw.gov.au/Home/Industries/Water/Reviews/Metro-Pricing/Review-of-recycled-water-prices-for-public-water-utilities" TargetMode="External"/><Relationship Id="rId2" Type="http://schemas.openxmlformats.org/officeDocument/2006/relationships/hyperlink" Target="https://www.ipart.nsw.gov.au/Home/Industries/Water/Reviews/Metro-Pricing/Developer-charges-and-backlog-sewerage-charges-for-metropolitan-water-agencies-2017" TargetMode="External"/><Relationship Id="rId1" Type="http://schemas.openxmlformats.org/officeDocument/2006/relationships/hyperlink" Target="mailto:greg_mclennan@ipart.nsw.gov.au"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ipart.nsw.gov.au/Home/Industries/Water/Reviews/Metro-Pricing/Developer-charges-and-backlog-sewerage-charges-for-metropolitan-water-agencies-2018"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ipart.nsw.gov.au/Home/Industries/Water/Reviews/Metro-Pricing/Developer-charges-and-backlog-sewerage-charges-for-metropolitan-water-agencies-2018"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ipart.nsw.gov.au/Home/Industries/Water/Reviews/Metro-Pricing/Developer-charges-and-backlog-sewerage-charges-for-metropolitan-water-agencies-2018"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ipart.nsw.gov.au/Home/Industries/Water/Reviews/Metro-Pricing/Review-of-recycled-water-prices-for-public-water-utilities"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ipart.nsw.gov.au/Home/Industries/Water/Reviews/Metro-Pricing/Developer-charges-and-backlog-sewerage-charges-for-metropolitan-water-agencies-20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AC133"/>
  <sheetViews>
    <sheetView showGridLines="0" topLeftCell="A8" zoomScaleNormal="100" workbookViewId="0">
      <selection activeCell="E15" sqref="E15"/>
    </sheetView>
  </sheetViews>
  <sheetFormatPr defaultColWidth="9.125" defaultRowHeight="11.4" x14ac:dyDescent="0.2"/>
  <cols>
    <col min="1" max="1" width="2.75" style="192" customWidth="1"/>
    <col min="2" max="3" width="2.75" style="7" customWidth="1"/>
    <col min="4" max="4" width="10.25" style="7" customWidth="1"/>
    <col min="5" max="5" width="139.75" style="7" customWidth="1"/>
    <col min="6" max="23" width="9.125" style="11"/>
    <col min="24" max="29" width="9.125" style="10"/>
    <col min="30" max="16384" width="9.125" style="7"/>
  </cols>
  <sheetData>
    <row r="1" spans="2:29" ht="12" customHeight="1" x14ac:dyDescent="0.2">
      <c r="B1" s="151"/>
      <c r="C1" s="151"/>
      <c r="D1" s="151"/>
      <c r="E1" s="10"/>
      <c r="J1" s="7"/>
      <c r="K1" s="7"/>
      <c r="L1" s="7"/>
      <c r="M1" s="7"/>
      <c r="N1" s="7"/>
      <c r="O1" s="7"/>
      <c r="P1" s="7"/>
      <c r="Q1" s="7"/>
      <c r="R1" s="7"/>
      <c r="S1" s="7"/>
      <c r="T1" s="7"/>
      <c r="U1" s="7"/>
      <c r="V1" s="7"/>
      <c r="W1" s="7"/>
      <c r="X1" s="7"/>
      <c r="Y1" s="7"/>
      <c r="Z1" s="7"/>
      <c r="AA1" s="7"/>
      <c r="AB1" s="7"/>
      <c r="AC1" s="7"/>
    </row>
    <row r="2" spans="2:29" ht="12" customHeight="1" x14ac:dyDescent="0.3">
      <c r="B2" s="10"/>
      <c r="D2" s="12"/>
      <c r="E2" s="12"/>
      <c r="J2" s="7"/>
      <c r="K2" s="7"/>
      <c r="L2" s="7"/>
      <c r="M2" s="7"/>
      <c r="N2" s="7"/>
      <c r="O2" s="7"/>
      <c r="P2" s="7"/>
      <c r="Q2" s="7"/>
      <c r="R2" s="7"/>
      <c r="S2" s="7"/>
      <c r="T2" s="7"/>
      <c r="U2" s="7"/>
      <c r="V2" s="7"/>
      <c r="W2" s="7"/>
      <c r="X2" s="7"/>
      <c r="Y2" s="7"/>
      <c r="Z2" s="7"/>
      <c r="AA2" s="7"/>
      <c r="AB2" s="7"/>
      <c r="AC2" s="7"/>
    </row>
    <row r="3" spans="2:29" ht="20.25" customHeight="1" x14ac:dyDescent="0.3">
      <c r="B3" s="10"/>
      <c r="C3" s="12" t="s">
        <v>182</v>
      </c>
      <c r="D3" s="13"/>
      <c r="E3" s="13"/>
      <c r="F3" s="14"/>
      <c r="G3" s="14"/>
      <c r="H3" s="14"/>
      <c r="I3" s="14"/>
      <c r="J3" s="7"/>
      <c r="K3" s="7"/>
      <c r="L3" s="7"/>
      <c r="M3" s="7"/>
      <c r="N3" s="7"/>
      <c r="O3" s="7"/>
      <c r="P3" s="7"/>
      <c r="Q3" s="7"/>
      <c r="R3" s="7"/>
      <c r="S3" s="7"/>
      <c r="T3" s="7"/>
      <c r="U3" s="7"/>
      <c r="V3" s="7"/>
      <c r="W3" s="7"/>
      <c r="X3" s="7"/>
      <c r="Y3" s="7"/>
      <c r="Z3" s="7"/>
      <c r="AA3" s="7"/>
      <c r="AB3" s="7"/>
      <c r="AC3" s="7"/>
    </row>
    <row r="4" spans="2:29" ht="12" customHeight="1" x14ac:dyDescent="0.2">
      <c r="B4" s="10"/>
      <c r="C4" s="13"/>
      <c r="D4" s="13"/>
      <c r="E4" s="13"/>
      <c r="F4" s="14"/>
      <c r="G4" s="14"/>
      <c r="H4" s="14"/>
      <c r="I4" s="14"/>
      <c r="J4" s="7"/>
      <c r="K4" s="7"/>
      <c r="L4" s="7"/>
      <c r="M4" s="7"/>
      <c r="N4" s="7"/>
      <c r="O4" s="7"/>
      <c r="P4" s="7"/>
      <c r="Q4" s="7"/>
      <c r="R4" s="7"/>
      <c r="S4" s="7"/>
      <c r="T4" s="7"/>
      <c r="U4" s="7"/>
      <c r="V4" s="7"/>
      <c r="W4" s="7"/>
      <c r="X4" s="7"/>
      <c r="Y4" s="7"/>
      <c r="Z4" s="7"/>
      <c r="AA4" s="7"/>
      <c r="AB4" s="7"/>
      <c r="AC4" s="7"/>
    </row>
    <row r="5" spans="2:29" ht="12" x14ac:dyDescent="0.25">
      <c r="B5" s="10"/>
      <c r="C5" s="15" t="s">
        <v>1</v>
      </c>
      <c r="D5" s="15"/>
      <c r="E5" s="16" t="s">
        <v>75</v>
      </c>
      <c r="F5" s="17"/>
      <c r="G5" s="17"/>
      <c r="H5"/>
      <c r="I5" s="17"/>
      <c r="J5" s="7"/>
      <c r="K5" s="7"/>
      <c r="L5" s="7"/>
      <c r="M5" s="7"/>
      <c r="N5" s="7"/>
      <c r="O5" s="7"/>
      <c r="P5" s="7"/>
      <c r="Q5" s="7"/>
      <c r="R5" s="7"/>
      <c r="S5" s="7"/>
      <c r="T5" s="7"/>
      <c r="U5" s="7"/>
      <c r="V5" s="7"/>
      <c r="W5" s="7"/>
      <c r="X5" s="7"/>
      <c r="Y5" s="7"/>
      <c r="Z5" s="7"/>
      <c r="AA5" s="7"/>
      <c r="AB5" s="7"/>
      <c r="AC5" s="7"/>
    </row>
    <row r="6" spans="2:29" x14ac:dyDescent="0.2">
      <c r="B6" s="10"/>
      <c r="C6" s="11" t="s">
        <v>2</v>
      </c>
      <c r="D6" s="11"/>
      <c r="E6" s="76" t="s">
        <v>76</v>
      </c>
      <c r="F6" s="17"/>
      <c r="G6" s="17"/>
      <c r="H6"/>
      <c r="I6" s="17"/>
      <c r="J6" s="7"/>
      <c r="K6" s="7"/>
      <c r="L6" s="7"/>
      <c r="M6" s="7"/>
      <c r="N6" s="7"/>
      <c r="O6" s="7"/>
      <c r="P6" s="7"/>
      <c r="Q6" s="7"/>
      <c r="R6" s="7"/>
      <c r="S6" s="7"/>
      <c r="T6" s="7"/>
      <c r="U6" s="7"/>
      <c r="V6" s="7"/>
      <c r="W6" s="7"/>
      <c r="X6" s="7"/>
      <c r="Y6" s="7"/>
      <c r="Z6" s="7"/>
      <c r="AA6" s="7"/>
      <c r="AB6" s="7"/>
      <c r="AC6" s="7"/>
    </row>
    <row r="7" spans="2:29" x14ac:dyDescent="0.2">
      <c r="B7" s="10"/>
      <c r="D7" s="11"/>
      <c r="H7"/>
      <c r="J7" s="7"/>
      <c r="K7" s="7"/>
      <c r="L7" s="7"/>
      <c r="M7" s="7"/>
      <c r="N7" s="7"/>
      <c r="O7" s="7"/>
      <c r="P7" s="7"/>
      <c r="Q7" s="7"/>
      <c r="R7" s="7"/>
      <c r="S7" s="7"/>
      <c r="T7" s="7"/>
      <c r="U7" s="7"/>
      <c r="V7" s="7"/>
      <c r="W7" s="7"/>
      <c r="X7" s="7"/>
      <c r="Y7" s="7"/>
      <c r="Z7" s="7"/>
      <c r="AA7" s="7"/>
      <c r="AB7" s="7"/>
      <c r="AC7" s="7"/>
    </row>
    <row r="8" spans="2:29" ht="15.75" customHeight="1" x14ac:dyDescent="0.2">
      <c r="B8" s="10"/>
      <c r="C8" s="13"/>
      <c r="D8" s="13"/>
      <c r="E8" s="13"/>
      <c r="F8" s="14"/>
      <c r="G8" s="14"/>
      <c r="H8"/>
      <c r="J8" s="7"/>
      <c r="K8" s="7"/>
      <c r="L8" s="7"/>
      <c r="M8" s="7"/>
      <c r="N8" s="7"/>
      <c r="O8" s="7"/>
      <c r="P8" s="7"/>
      <c r="Q8" s="7"/>
      <c r="R8" s="7"/>
      <c r="S8" s="7"/>
      <c r="T8" s="7"/>
      <c r="U8" s="7"/>
      <c r="V8" s="7"/>
      <c r="W8" s="7"/>
      <c r="X8" s="7"/>
      <c r="Y8" s="7"/>
      <c r="Z8" s="7"/>
      <c r="AA8" s="7"/>
      <c r="AB8" s="7"/>
      <c r="AC8" s="7"/>
    </row>
    <row r="9" spans="2:29" x14ac:dyDescent="0.2">
      <c r="H9"/>
    </row>
    <row r="10" spans="2:29" ht="13.8" x14ac:dyDescent="0.25">
      <c r="B10" s="10"/>
      <c r="C10" s="18" t="s">
        <v>3</v>
      </c>
      <c r="D10" s="18"/>
      <c r="E10" s="19"/>
      <c r="F10" s="20"/>
      <c r="G10" s="20"/>
      <c r="H10"/>
      <c r="I10" s="20"/>
      <c r="J10" s="7"/>
      <c r="K10" s="7"/>
      <c r="L10" s="7"/>
      <c r="M10" s="7"/>
      <c r="N10" s="7"/>
      <c r="O10" s="7"/>
      <c r="P10" s="7"/>
      <c r="Q10" s="7"/>
      <c r="R10" s="7"/>
      <c r="S10" s="7"/>
      <c r="T10" s="7"/>
      <c r="U10" s="7"/>
      <c r="V10" s="7"/>
      <c r="W10" s="7"/>
      <c r="X10" s="7"/>
      <c r="Y10" s="7"/>
      <c r="Z10" s="7"/>
      <c r="AA10" s="7"/>
      <c r="AB10" s="7"/>
      <c r="AC10" s="7"/>
    </row>
    <row r="11" spans="2:29" x14ac:dyDescent="0.2">
      <c r="B11" s="10"/>
      <c r="C11" s="20"/>
      <c r="D11" s="20"/>
      <c r="E11" s="20"/>
      <c r="F11" s="20"/>
      <c r="G11" s="20"/>
      <c r="H11"/>
      <c r="I11" s="20"/>
      <c r="J11" s="7"/>
      <c r="K11" s="7"/>
      <c r="L11" s="7"/>
      <c r="M11" s="7"/>
      <c r="N11" s="7"/>
      <c r="O11" s="7"/>
      <c r="P11" s="7"/>
      <c r="Q11" s="7"/>
      <c r="R11" s="7"/>
      <c r="S11" s="7"/>
      <c r="T11" s="7"/>
      <c r="U11" s="7"/>
      <c r="V11" s="7"/>
      <c r="W11" s="7"/>
      <c r="X11" s="7"/>
      <c r="Y11" s="7"/>
      <c r="Z11" s="7"/>
      <c r="AA11" s="7"/>
      <c r="AB11" s="7"/>
      <c r="AC11" s="7"/>
    </row>
    <row r="12" spans="2:29" ht="27" customHeight="1" x14ac:dyDescent="0.2">
      <c r="B12" s="10"/>
      <c r="C12" s="319" t="s">
        <v>192</v>
      </c>
      <c r="D12" s="320"/>
      <c r="E12" s="320"/>
      <c r="F12" s="17"/>
      <c r="G12" s="17"/>
      <c r="H12"/>
      <c r="I12" s="17"/>
      <c r="J12" s="7"/>
      <c r="K12" s="7"/>
      <c r="L12" s="7"/>
      <c r="M12" s="7"/>
      <c r="N12" s="7"/>
      <c r="O12" s="7"/>
      <c r="P12" s="7"/>
      <c r="Q12" s="7"/>
      <c r="R12" s="7"/>
      <c r="S12" s="7"/>
      <c r="T12" s="7"/>
      <c r="U12" s="7"/>
      <c r="V12" s="7"/>
      <c r="W12" s="7"/>
      <c r="X12" s="7"/>
      <c r="Y12" s="7"/>
      <c r="Z12" s="7"/>
      <c r="AA12" s="7"/>
      <c r="AB12" s="7"/>
      <c r="AC12" s="7"/>
    </row>
    <row r="13" spans="2:29" s="210" customFormat="1" x14ac:dyDescent="0.2">
      <c r="B13" s="10"/>
      <c r="C13" s="208"/>
      <c r="D13" s="209"/>
      <c r="E13" s="209"/>
      <c r="F13" s="17"/>
      <c r="G13" s="17"/>
      <c r="H13"/>
      <c r="I13" s="17"/>
    </row>
    <row r="14" spans="2:29" s="210" customFormat="1" ht="35.4" customHeight="1" x14ac:dyDescent="0.2">
      <c r="B14" s="10"/>
      <c r="C14" s="319" t="s">
        <v>217</v>
      </c>
      <c r="D14" s="320"/>
      <c r="E14" s="320"/>
      <c r="F14" s="17"/>
      <c r="G14" s="17"/>
      <c r="H14"/>
      <c r="I14" s="17"/>
    </row>
    <row r="15" spans="2:29" ht="15" customHeight="1" x14ac:dyDescent="0.2">
      <c r="B15" s="10"/>
      <c r="C15" s="21"/>
      <c r="D15" s="21"/>
      <c r="E15" s="17"/>
      <c r="F15" s="17"/>
      <c r="G15" s="17"/>
      <c r="H15"/>
      <c r="I15" s="17"/>
      <c r="J15" s="7"/>
      <c r="K15" s="7"/>
      <c r="L15" s="7"/>
      <c r="M15" s="7"/>
      <c r="N15" s="7"/>
      <c r="O15" s="7"/>
      <c r="P15" s="7"/>
      <c r="Q15" s="7"/>
      <c r="R15" s="7"/>
      <c r="S15" s="7"/>
      <c r="T15" s="7"/>
      <c r="U15" s="7"/>
      <c r="V15" s="7"/>
      <c r="W15" s="7"/>
      <c r="X15" s="7"/>
      <c r="Y15" s="7"/>
      <c r="Z15" s="7"/>
      <c r="AA15" s="7"/>
      <c r="AB15" s="7"/>
      <c r="AC15" s="7"/>
    </row>
    <row r="16" spans="2:29" ht="15" customHeight="1" x14ac:dyDescent="0.25">
      <c r="B16" s="10"/>
      <c r="C16" s="18" t="s">
        <v>197</v>
      </c>
      <c r="D16" s="18"/>
      <c r="E16" s="22"/>
      <c r="F16" s="17"/>
      <c r="G16" s="17"/>
      <c r="H16"/>
      <c r="I16" s="17"/>
      <c r="J16" s="7"/>
      <c r="K16" s="7"/>
      <c r="L16" s="7"/>
      <c r="M16" s="7"/>
      <c r="N16" s="7"/>
      <c r="O16" s="7"/>
      <c r="P16" s="7"/>
      <c r="Q16" s="7"/>
      <c r="R16" s="7"/>
      <c r="S16" s="7"/>
      <c r="T16" s="7"/>
      <c r="U16" s="7"/>
      <c r="V16" s="7"/>
      <c r="W16" s="7"/>
      <c r="X16" s="7"/>
      <c r="Y16" s="7"/>
      <c r="Z16" s="7"/>
      <c r="AA16" s="7"/>
      <c r="AB16" s="7"/>
      <c r="AC16" s="7"/>
    </row>
    <row r="17" spans="1:29" ht="15" customHeight="1" x14ac:dyDescent="0.2">
      <c r="B17" s="10"/>
      <c r="C17" s="21"/>
      <c r="D17" s="21"/>
      <c r="E17" s="17"/>
      <c r="F17" s="17"/>
      <c r="G17" s="17"/>
      <c r="H17"/>
      <c r="I17" s="17"/>
      <c r="J17" s="7"/>
      <c r="K17" s="7"/>
      <c r="L17" s="7"/>
      <c r="M17" s="7"/>
      <c r="N17" s="7"/>
      <c r="O17" s="7"/>
      <c r="P17" s="7"/>
      <c r="Q17" s="7"/>
      <c r="R17" s="7"/>
      <c r="S17" s="7"/>
      <c r="T17" s="7"/>
      <c r="U17" s="7"/>
      <c r="V17" s="7"/>
      <c r="W17" s="7"/>
      <c r="X17" s="7"/>
      <c r="Y17" s="7"/>
      <c r="Z17" s="7"/>
      <c r="AA17" s="7"/>
      <c r="AB17" s="7"/>
      <c r="AC17" s="7"/>
    </row>
    <row r="18" spans="1:29" s="73" customFormat="1" ht="37.5" customHeight="1" x14ac:dyDescent="0.2">
      <c r="A18" s="192"/>
      <c r="B18" s="10"/>
      <c r="C18" s="319" t="str">
        <f ca="1">"The template is designed to calculate the asset related components of a maximum price (excluding headwork assets and scheme cost allocation).  Some example data has been included for illustrative purposes in the '"&amp;MID(CELL("filename",'Pre-1996 assets'!$A$1),FIND("]",CELL("filename",'Pre-1996 assets'!$A$1))+1,255)&amp;"', '"&amp;MID(CELL("filename",'Post-1996 commissioned assets'!$A$1),FIND("]",CELL("filename",'Post-1996 commissioned assets'!$A$1))+1,255)&amp;"', '"&amp;MID(CELL("filename",'Uncommissioned assets'!$A$1),FIND("]",CELL("filename",'Uncommissioned assets'!$A$1))+1,255)&amp;"', and '"&amp;MID(CELL("filename",'ET inputs'!$A$1),FIND("]",CELL("filename",'ET inputs'!$A$1))+1,255)&amp;"' worksheets.  Please delete all illustrative data to ensure the template produces the correct results."</f>
        <v>The template is designed to calculate the asset related components of a maximum price (excluding headwork assets and scheme cost allocation).  Some example data has been included for illustrative purposes in the 'Pre-1996 assets', 'Post-1996 commissioned assets', 'Uncommissioned assets', and 'ET inputs' worksheets.  Please delete all illustrative data to ensure the template produces the correct results.</v>
      </c>
      <c r="D18" s="320"/>
      <c r="E18" s="320"/>
      <c r="F18" s="17"/>
      <c r="G18" s="17"/>
      <c r="H18"/>
      <c r="I18" s="17"/>
    </row>
    <row r="19" spans="1:29" s="73" customFormat="1" ht="6" customHeight="1" x14ac:dyDescent="0.2">
      <c r="A19" s="192"/>
      <c r="B19" s="10"/>
      <c r="C19" s="20"/>
      <c r="D19" s="21"/>
      <c r="E19" s="17"/>
      <c r="F19" s="17"/>
      <c r="G19" s="17"/>
      <c r="H19"/>
      <c r="I19" s="17"/>
    </row>
    <row r="20" spans="1:29" s="132" customFormat="1" ht="37.5" customHeight="1" x14ac:dyDescent="0.2">
      <c r="A20" s="192"/>
      <c r="B20" s="134"/>
      <c r="C20" s="319" t="str">
        <f ca="1">"There are no macros in the model.  To use the model, simply enter the required inputs on the '"&amp;MID(CELL("filename",'General inputs'!$A$1),FIND("]",CELL("filename",'General inputs'!$A$1))+1,255)&amp;"' worksheet then enter the required data into the appropriate (blue) cells in the other worksheets in dollars of the selected year. The model will then automatically calculate the maximum price. Please note that the formatting on the '"&amp;MID(CELL("filename",'MP Calculations'!A2),FIND("]",CELL("filename",'MP Calculations'!A2))+1,255)&amp;"' worksheet has been automated to reflect the correct date ranges."</f>
        <v>There are no macros in the model.  To use the model, simply enter the required inputs on the 'General inputs' worksheet then enter the required data into the appropriate (blue) cells in the other worksheets in dollars of the selected year. The model will then automatically calculate the maximum price. Please note that the formatting on the 'MP Calculations' worksheet has been automated to reflect the correct date ranges.</v>
      </c>
      <c r="D20" s="320"/>
      <c r="E20" s="320"/>
      <c r="F20" s="17"/>
      <c r="G20" s="17"/>
      <c r="H20"/>
      <c r="I20" s="17"/>
    </row>
    <row r="21" spans="1:29" s="202" customFormat="1" x14ac:dyDescent="0.2">
      <c r="B21" s="134"/>
      <c r="C21" s="199"/>
      <c r="D21" s="200"/>
      <c r="E21" s="200"/>
      <c r="F21" s="17"/>
      <c r="G21" s="17"/>
      <c r="H21"/>
      <c r="I21" s="17"/>
    </row>
    <row r="22" spans="1:29" s="202" customFormat="1" ht="13.8" x14ac:dyDescent="0.25">
      <c r="B22" s="134"/>
      <c r="C22" s="18" t="s">
        <v>198</v>
      </c>
      <c r="D22" s="18"/>
      <c r="E22" s="22"/>
      <c r="F22" s="17"/>
      <c r="G22" s="17"/>
      <c r="H22"/>
      <c r="I22" s="17"/>
    </row>
    <row r="23" spans="1:29" s="132" customFormat="1" x14ac:dyDescent="0.2">
      <c r="A23" s="192"/>
      <c r="B23" s="10"/>
      <c r="C23" s="131"/>
      <c r="D23" s="21"/>
      <c r="E23" s="17"/>
      <c r="F23" s="17"/>
      <c r="G23" s="17"/>
      <c r="H23"/>
      <c r="I23" s="17"/>
    </row>
    <row r="24" spans="1:29" s="132" customFormat="1" ht="12" x14ac:dyDescent="0.25">
      <c r="A24" s="192"/>
      <c r="B24" s="10"/>
      <c r="C24" s="9" t="s">
        <v>202</v>
      </c>
      <c r="D24" s="21"/>
      <c r="E24" s="17"/>
      <c r="F24" s="17"/>
      <c r="G24" s="17"/>
      <c r="H24"/>
      <c r="I24" s="17"/>
    </row>
    <row r="25" spans="1:29" s="132" customFormat="1" ht="6" customHeight="1" x14ac:dyDescent="0.2">
      <c r="A25" s="192"/>
      <c r="B25" s="10"/>
      <c r="C25" s="131"/>
      <c r="D25" s="21"/>
      <c r="E25" s="17"/>
      <c r="F25" s="17"/>
      <c r="G25" s="17"/>
      <c r="H25"/>
      <c r="I25" s="17"/>
    </row>
    <row r="26" spans="1:29" s="73" customFormat="1" ht="15" customHeight="1" x14ac:dyDescent="0.2">
      <c r="A26" s="192"/>
      <c r="B26" s="10"/>
      <c r="C26" s="321" t="s">
        <v>77</v>
      </c>
      <c r="D26" s="322"/>
      <c r="E26" s="322"/>
      <c r="F26" s="17"/>
      <c r="G26" s="17"/>
      <c r="H26" s="17"/>
      <c r="I26" s="17"/>
    </row>
    <row r="27" spans="1:29" s="73" customFormat="1" ht="6" customHeight="1" x14ac:dyDescent="0.2">
      <c r="A27" s="192"/>
      <c r="B27" s="10"/>
      <c r="C27" s="20"/>
      <c r="D27" s="21"/>
      <c r="E27" s="17"/>
      <c r="F27" s="17"/>
      <c r="G27" s="17"/>
      <c r="H27" s="17"/>
      <c r="I27" s="17"/>
    </row>
    <row r="28" spans="1:29" s="73" customFormat="1" ht="15" customHeight="1" x14ac:dyDescent="0.2">
      <c r="A28" s="192"/>
      <c r="B28" s="10"/>
      <c r="C28" s="135" t="s">
        <v>97</v>
      </c>
      <c r="D28" s="77" t="str">
        <f ca="1">MID(CELL("filename",'General inputs'!$A$1),FIND("]",CELL("filename",'General inputs'!$A$1))+1,255)</f>
        <v>General inputs</v>
      </c>
      <c r="E28" s="17"/>
      <c r="F28" s="17"/>
      <c r="G28" s="17"/>
      <c r="H28" s="17"/>
      <c r="I28" s="17"/>
    </row>
    <row r="29" spans="1:29" s="73" customFormat="1" ht="15" customHeight="1" x14ac:dyDescent="0.2">
      <c r="A29" s="192"/>
      <c r="B29" s="10"/>
      <c r="C29" s="135" t="s">
        <v>97</v>
      </c>
      <c r="D29" s="17" t="str">
        <f ca="1">MID(CELL("filename",'Pre-1996 assets'!$A$1),FIND("]",CELL("filename",'Pre-1996 assets'!$A$1))+1,255)</f>
        <v>Pre-1996 assets</v>
      </c>
      <c r="E29" s="17"/>
      <c r="F29" s="17"/>
      <c r="G29" s="17"/>
      <c r="H29" s="17"/>
      <c r="I29" s="17"/>
    </row>
    <row r="30" spans="1:29" s="73" customFormat="1" ht="15" customHeight="1" x14ac:dyDescent="0.2">
      <c r="A30" s="192"/>
      <c r="B30" s="10"/>
      <c r="C30" s="135" t="s">
        <v>97</v>
      </c>
      <c r="D30" s="17" t="str">
        <f ca="1">MID(CELL("filename",'Post-1996 commissioned assets'!$A$1),FIND("]",CELL("filename",'Post-1996 commissioned assets'!$A$1))+1,255)</f>
        <v>Post-1996 commissioned assets</v>
      </c>
      <c r="E30" s="17"/>
      <c r="F30" s="17"/>
      <c r="G30" s="17"/>
      <c r="H30" s="17"/>
      <c r="I30" s="17"/>
    </row>
    <row r="31" spans="1:29" s="73" customFormat="1" ht="15" customHeight="1" x14ac:dyDescent="0.2">
      <c r="A31" s="192"/>
      <c r="B31" s="10"/>
      <c r="C31" s="135" t="s">
        <v>97</v>
      </c>
      <c r="D31" s="17" t="str">
        <f ca="1">MID(CELL("filename",'Uncommissioned assets'!$A$1),FIND("]",CELL("filename",'Uncommissioned assets'!$A$1))+1,255)</f>
        <v>Uncommissioned assets</v>
      </c>
      <c r="E31" s="17"/>
      <c r="F31" s="17"/>
      <c r="G31" s="17"/>
      <c r="H31" s="17"/>
      <c r="I31" s="17"/>
    </row>
    <row r="32" spans="1:29" s="73" customFormat="1" ht="15" customHeight="1" x14ac:dyDescent="0.2">
      <c r="A32" s="192"/>
      <c r="B32" s="10"/>
      <c r="C32" s="135" t="s">
        <v>97</v>
      </c>
      <c r="D32" s="17" t="str">
        <f ca="1">MID(CELL("filename",'ET inputs'!$A$1),FIND("]",CELL("filename",'ET inputs'!$A$1))+1,255)</f>
        <v>ET inputs</v>
      </c>
      <c r="E32" s="17"/>
      <c r="F32" s="17"/>
      <c r="G32" s="17"/>
      <c r="H32" s="17"/>
      <c r="I32" s="17"/>
    </row>
    <row r="33" spans="1:9" s="73" customFormat="1" ht="15" customHeight="1" x14ac:dyDescent="0.2">
      <c r="A33" s="192"/>
      <c r="B33" s="10"/>
      <c r="C33" s="20"/>
      <c r="D33" s="17"/>
      <c r="E33" s="17"/>
      <c r="F33" s="17"/>
      <c r="G33" s="17"/>
      <c r="H33" s="17"/>
      <c r="I33" s="17"/>
    </row>
    <row r="34" spans="1:9" s="73" customFormat="1" ht="12" x14ac:dyDescent="0.25">
      <c r="A34" s="192"/>
      <c r="B34" s="10"/>
      <c r="C34" s="9" t="s">
        <v>66</v>
      </c>
      <c r="F34" s="17"/>
      <c r="G34" s="17"/>
      <c r="H34" s="17"/>
      <c r="I34" s="17"/>
    </row>
    <row r="35" spans="1:9" s="79" customFormat="1" ht="6" customHeight="1" x14ac:dyDescent="0.2">
      <c r="A35" s="192"/>
      <c r="B35" s="10"/>
      <c r="C35" s="78"/>
      <c r="D35" s="44"/>
      <c r="E35" s="44"/>
      <c r="F35" s="17"/>
      <c r="G35" s="17"/>
      <c r="H35" s="17"/>
      <c r="I35" s="17"/>
    </row>
    <row r="36" spans="1:9" s="73" customFormat="1" ht="15" customHeight="1" x14ac:dyDescent="0.2">
      <c r="A36" s="192"/>
      <c r="B36" s="10"/>
      <c r="C36" s="319" t="s">
        <v>98</v>
      </c>
      <c r="D36" s="320"/>
      <c r="E36" s="320"/>
      <c r="F36" s="17"/>
      <c r="G36" s="17"/>
      <c r="H36" s="17"/>
      <c r="I36" s="17"/>
    </row>
    <row r="37" spans="1:9" s="73" customFormat="1" ht="6" customHeight="1" x14ac:dyDescent="0.2">
      <c r="A37" s="192"/>
      <c r="B37" s="10"/>
      <c r="C37" s="131"/>
      <c r="D37" s="21"/>
      <c r="E37" s="17"/>
      <c r="F37" s="17"/>
      <c r="G37" s="17"/>
      <c r="H37" s="17"/>
      <c r="I37" s="17"/>
    </row>
    <row r="38" spans="1:9" s="73" customFormat="1" ht="15" customHeight="1" x14ac:dyDescent="0.2">
      <c r="A38" s="192"/>
      <c r="B38" s="10"/>
      <c r="C38" s="136" t="s">
        <v>97</v>
      </c>
      <c r="D38" s="17" t="str">
        <f ca="1">MID(CELL("filename",'Reduction amount'!$A$1),FIND("]",CELL("filename",'Reduction amount'!$A$1))+1,255)</f>
        <v>Reduction amount</v>
      </c>
      <c r="E38" s="17"/>
      <c r="F38" s="17"/>
      <c r="G38" s="17"/>
      <c r="H38" s="17"/>
      <c r="I38" s="17"/>
    </row>
    <row r="39" spans="1:9" s="73" customFormat="1" ht="6" customHeight="1" x14ac:dyDescent="0.2">
      <c r="A39" s="192"/>
      <c r="B39" s="10"/>
      <c r="C39" s="20"/>
      <c r="D39" s="21"/>
      <c r="E39" s="17"/>
      <c r="F39" s="17"/>
      <c r="G39" s="17"/>
      <c r="H39" s="17"/>
      <c r="I39" s="17"/>
    </row>
    <row r="40" spans="1:9" s="73" customFormat="1" ht="39" customHeight="1" x14ac:dyDescent="0.2">
      <c r="A40" s="192"/>
      <c r="B40" s="10"/>
      <c r="C40" s="319" t="str">
        <f ca="1">"On this worksheet the agency can generate the time series for Ri (revenue) and Ci (opex) over the required timeframe. These time series can be copied or linked through to the '"&amp;MID(CELL("filename",'MP Calculations'!$A$1),FIND("]",CELL("filename",'MP Calculations'!$A$1))+1,255)&amp;"' worksheet, where the reduction amount is calculated.  (This template does not generate the Ri and Ci components of the reduction amount because of the differences in price structures and operating environments between the agencies.)"</f>
        <v>On this worksheet the agency can generate the time series for Ri (revenue) and Ci (opex) over the required timeframe. These time series can be copied or linked through to the 'MP Calculations' worksheet, where the reduction amount is calculated.  (This template does not generate the Ri and Ci components of the reduction amount because of the differences in price structures and operating environments between the agencies.)</v>
      </c>
      <c r="D40" s="320"/>
      <c r="E40" s="320"/>
      <c r="F40" s="17"/>
      <c r="G40" s="17"/>
      <c r="H40" s="17"/>
      <c r="I40" s="17"/>
    </row>
    <row r="41" spans="1:9" s="73" customFormat="1" ht="6" customHeight="1" x14ac:dyDescent="0.2">
      <c r="A41" s="192"/>
      <c r="B41" s="10"/>
      <c r="C41" s="20"/>
      <c r="D41" s="17"/>
      <c r="E41" s="17"/>
      <c r="F41" s="17"/>
      <c r="G41" s="17"/>
      <c r="H41" s="17"/>
      <c r="I41" s="17"/>
    </row>
    <row r="42" spans="1:9" s="73" customFormat="1" ht="15" customHeight="1" x14ac:dyDescent="0.2">
      <c r="A42" s="192"/>
      <c r="B42" s="10"/>
      <c r="C42" s="131" t="str">
        <f ca="1">"The '"&amp;MID(CELL("filename",'Reduction amount'!$A$1),FIND("]",CELL("filename",'Reduction amount'!$A$1))+1,255)&amp;"' worksheet provides instructions on how to incorporate the results in the maximum price calculations."</f>
        <v>The 'Reduction amount' worksheet provides instructions on how to incorporate the results in the maximum price calculations.</v>
      </c>
      <c r="D42" s="21"/>
      <c r="E42" s="17"/>
      <c r="F42" s="17"/>
      <c r="G42" s="17"/>
      <c r="H42" s="17"/>
      <c r="I42" s="17"/>
    </row>
    <row r="43" spans="1:9" s="132" customFormat="1" ht="15" customHeight="1" x14ac:dyDescent="0.2">
      <c r="A43" s="192"/>
      <c r="B43" s="10"/>
      <c r="C43" s="131"/>
      <c r="D43" s="21"/>
      <c r="E43" s="17"/>
      <c r="F43" s="17"/>
      <c r="G43" s="17"/>
      <c r="H43" s="17"/>
      <c r="I43" s="17"/>
    </row>
    <row r="44" spans="1:9" s="132" customFormat="1" ht="15" customHeight="1" x14ac:dyDescent="0.25">
      <c r="A44" s="192"/>
      <c r="B44" s="10"/>
      <c r="C44" s="9" t="s">
        <v>99</v>
      </c>
      <c r="D44" s="17"/>
      <c r="E44" s="17"/>
      <c r="F44" s="17"/>
      <c r="G44" s="17"/>
      <c r="H44" s="17"/>
      <c r="I44" s="17"/>
    </row>
    <row r="45" spans="1:9" s="132" customFormat="1" ht="6" customHeight="1" x14ac:dyDescent="0.25">
      <c r="A45" s="192"/>
      <c r="B45" s="10"/>
      <c r="C45" s="9"/>
      <c r="D45" s="17"/>
      <c r="E45" s="17"/>
      <c r="F45" s="17"/>
      <c r="G45" s="17"/>
      <c r="H45" s="17"/>
      <c r="I45" s="17"/>
    </row>
    <row r="46" spans="1:9" s="132" customFormat="1" ht="15" customHeight="1" x14ac:dyDescent="0.2">
      <c r="A46" s="192"/>
      <c r="B46" s="10"/>
      <c r="C46" s="319" t="s">
        <v>100</v>
      </c>
      <c r="D46" s="320"/>
      <c r="E46" s="320"/>
      <c r="F46" s="17"/>
      <c r="G46" s="17"/>
      <c r="H46" s="17"/>
      <c r="I46" s="17"/>
    </row>
    <row r="47" spans="1:9" s="132" customFormat="1" ht="6" customHeight="1" x14ac:dyDescent="0.2">
      <c r="A47" s="192"/>
      <c r="B47" s="10"/>
      <c r="C47" s="129"/>
      <c r="D47" s="130"/>
      <c r="E47" s="130"/>
      <c r="F47" s="17"/>
      <c r="G47" s="17"/>
      <c r="H47" s="17"/>
      <c r="I47" s="17"/>
    </row>
    <row r="48" spans="1:9" s="132" customFormat="1" ht="15" customHeight="1" x14ac:dyDescent="0.2">
      <c r="A48" s="192"/>
      <c r="B48" s="10"/>
      <c r="C48" s="136" t="s">
        <v>97</v>
      </c>
      <c r="D48" s="17" t="str">
        <f ca="1">MID(CELL("filename",'Headwork assets'!$A$1),FIND("]",CELL("filename",'Headwork assets'!$A$1))+1,255)</f>
        <v>Headwork assets</v>
      </c>
      <c r="E48" s="17"/>
      <c r="F48" s="17"/>
      <c r="G48" s="17"/>
      <c r="H48" s="17"/>
      <c r="I48" s="17"/>
    </row>
    <row r="49" spans="1:9" s="132" customFormat="1" ht="6" customHeight="1" x14ac:dyDescent="0.2">
      <c r="A49" s="192"/>
      <c r="B49" s="10"/>
      <c r="C49" s="136"/>
      <c r="D49" s="17"/>
      <c r="E49" s="17"/>
      <c r="F49" s="17"/>
      <c r="G49" s="17"/>
      <c r="H49" s="17"/>
      <c r="I49" s="17"/>
    </row>
    <row r="50" spans="1:9" s="132" customFormat="1" ht="15" customHeight="1" x14ac:dyDescent="0.2">
      <c r="A50" s="192"/>
      <c r="B50" s="10"/>
      <c r="C50" s="321" t="s">
        <v>101</v>
      </c>
      <c r="D50" s="322"/>
      <c r="E50" s="322"/>
      <c r="F50" s="17"/>
      <c r="G50" s="17"/>
      <c r="H50" s="17"/>
      <c r="I50" s="17"/>
    </row>
    <row r="51" spans="1:9" s="132" customFormat="1" ht="6" customHeight="1" x14ac:dyDescent="0.2">
      <c r="A51" s="192"/>
      <c r="B51" s="10"/>
      <c r="C51" s="131"/>
      <c r="F51" s="17"/>
      <c r="G51" s="17"/>
      <c r="H51" s="17"/>
      <c r="I51" s="17"/>
    </row>
    <row r="52" spans="1:9" s="132" customFormat="1" ht="24" customHeight="1" x14ac:dyDescent="0.2">
      <c r="A52" s="192"/>
      <c r="B52" s="10"/>
      <c r="C52" s="319" t="s">
        <v>82</v>
      </c>
      <c r="D52" s="320"/>
      <c r="E52" s="320"/>
      <c r="F52" s="17"/>
      <c r="G52" s="17"/>
      <c r="H52" s="17"/>
      <c r="I52" s="17"/>
    </row>
    <row r="53" spans="1:9" s="132" customFormat="1" ht="15" customHeight="1" x14ac:dyDescent="0.2">
      <c r="A53" s="192"/>
      <c r="B53" s="10"/>
      <c r="C53" s="129"/>
      <c r="D53" s="130"/>
      <c r="E53" s="130"/>
      <c r="F53" s="17"/>
      <c r="G53" s="17"/>
      <c r="H53" s="17"/>
      <c r="I53" s="17"/>
    </row>
    <row r="54" spans="1:9" s="132" customFormat="1" ht="15" customHeight="1" x14ac:dyDescent="0.2">
      <c r="A54" s="192"/>
      <c r="B54" s="10"/>
      <c r="C54" s="131" t="str">
        <f ca="1">"The '"&amp;MID(CELL("filename",'Headwork assets'!$A$1),FIND("]",CELL("filename",'Headwork assets'!$A$1))+1,255)&amp;"' worksheet provides instructions on how to incorporate the results in the maximum price calculations."</f>
        <v>The 'Headwork assets' worksheet provides instructions on how to incorporate the results in the maximum price calculations.</v>
      </c>
      <c r="D54" s="130"/>
      <c r="E54" s="130"/>
      <c r="F54" s="17"/>
      <c r="G54" s="17"/>
      <c r="H54" s="17"/>
      <c r="I54" s="17"/>
    </row>
    <row r="55" spans="1:9" s="132" customFormat="1" ht="15" customHeight="1" x14ac:dyDescent="0.2">
      <c r="A55" s="192"/>
      <c r="B55" s="10"/>
      <c r="C55" s="129"/>
      <c r="D55" s="130"/>
      <c r="E55" s="130"/>
      <c r="F55" s="17"/>
      <c r="G55" s="17"/>
      <c r="H55" s="17"/>
      <c r="I55" s="17"/>
    </row>
    <row r="56" spans="1:9" s="202" customFormat="1" ht="15" customHeight="1" x14ac:dyDescent="0.25">
      <c r="B56" s="10"/>
      <c r="C56" s="9" t="s">
        <v>199</v>
      </c>
      <c r="D56" s="17"/>
      <c r="E56" s="17"/>
      <c r="F56" s="17"/>
      <c r="G56" s="17"/>
      <c r="H56" s="17"/>
      <c r="I56" s="17"/>
    </row>
    <row r="57" spans="1:9" s="202" customFormat="1" ht="6" customHeight="1" x14ac:dyDescent="0.25">
      <c r="B57" s="10"/>
      <c r="C57" s="9"/>
      <c r="D57" s="17"/>
      <c r="E57" s="17"/>
      <c r="F57" s="17"/>
      <c r="G57" s="17"/>
      <c r="H57" s="17"/>
      <c r="I57" s="17"/>
    </row>
    <row r="58" spans="1:9" s="202" customFormat="1" ht="15" customHeight="1" x14ac:dyDescent="0.2">
      <c r="B58" s="10"/>
      <c r="C58" s="319" t="s">
        <v>200</v>
      </c>
      <c r="D58" s="320"/>
      <c r="E58" s="320"/>
      <c r="F58" s="17"/>
      <c r="G58" s="17"/>
      <c r="H58" s="17"/>
      <c r="I58" s="17"/>
    </row>
    <row r="59" spans="1:9" s="202" customFormat="1" ht="6" customHeight="1" x14ac:dyDescent="0.2">
      <c r="B59" s="10"/>
      <c r="C59" s="199"/>
      <c r="D59" s="200"/>
      <c r="E59" s="200"/>
      <c r="F59" s="17"/>
      <c r="G59" s="17"/>
      <c r="H59" s="17"/>
      <c r="I59" s="17"/>
    </row>
    <row r="60" spans="1:9" s="202" customFormat="1" ht="15" customHeight="1" x14ac:dyDescent="0.2">
      <c r="B60" s="10"/>
      <c r="C60" s="136" t="s">
        <v>97</v>
      </c>
      <c r="D60" s="17" t="str">
        <f ca="1">MID(CELL("filename",'Scheme cost allocation'!$A$1),FIND("]",CELL("filename",'Scheme cost allocation'!$A$1))+1,255)</f>
        <v>Scheme cost allocation</v>
      </c>
      <c r="E60" s="17"/>
      <c r="F60" s="17"/>
      <c r="G60" s="17"/>
      <c r="H60" s="17"/>
      <c r="I60" s="17"/>
    </row>
    <row r="61" spans="1:9" s="202" customFormat="1" ht="6" customHeight="1" x14ac:dyDescent="0.2">
      <c r="B61" s="10"/>
      <c r="C61" s="136"/>
      <c r="D61" s="17"/>
      <c r="E61" s="17"/>
      <c r="F61" s="17"/>
      <c r="G61" s="17"/>
      <c r="H61" s="17"/>
      <c r="I61" s="17"/>
    </row>
    <row r="62" spans="1:9" s="202" customFormat="1" ht="15" customHeight="1" x14ac:dyDescent="0.2">
      <c r="B62" s="10"/>
      <c r="C62" s="321" t="s">
        <v>201</v>
      </c>
      <c r="D62" s="322"/>
      <c r="E62" s="322"/>
      <c r="F62" s="17"/>
      <c r="G62" s="17"/>
      <c r="H62" s="17"/>
      <c r="I62" s="17"/>
    </row>
    <row r="63" spans="1:9" s="202" customFormat="1" ht="6" customHeight="1" x14ac:dyDescent="0.2">
      <c r="B63" s="10"/>
      <c r="C63" s="201"/>
      <c r="F63" s="17"/>
      <c r="G63" s="17"/>
      <c r="H63" s="17"/>
      <c r="I63" s="17"/>
    </row>
    <row r="64" spans="1:9" s="202" customFormat="1" ht="24" customHeight="1" x14ac:dyDescent="0.2">
      <c r="B64" s="10"/>
      <c r="C64" s="319" t="s">
        <v>82</v>
      </c>
      <c r="D64" s="320"/>
      <c r="E64" s="320"/>
      <c r="F64" s="17"/>
      <c r="G64" s="17"/>
      <c r="H64" s="17"/>
      <c r="I64" s="17"/>
    </row>
    <row r="65" spans="1:9" s="202" customFormat="1" ht="6" customHeight="1" x14ac:dyDescent="0.2">
      <c r="B65" s="10"/>
      <c r="C65" s="199"/>
      <c r="D65" s="200"/>
      <c r="E65" s="200"/>
      <c r="F65" s="17"/>
      <c r="G65" s="17"/>
      <c r="H65" s="17"/>
      <c r="I65" s="17"/>
    </row>
    <row r="66" spans="1:9" s="202" customFormat="1" ht="15" customHeight="1" x14ac:dyDescent="0.2">
      <c r="B66" s="10"/>
      <c r="C66" s="201" t="str">
        <f ca="1">"The '"&amp;MID(CELL("filename",'Headwork assets'!$A$1),FIND("]",CELL("filename",'Headwork assets'!$A$1))+1,255)&amp;"' worksheet provides instructions on how to incorporate the results in the maximum price calculations."</f>
        <v>The 'Headwork assets' worksheet provides instructions on how to incorporate the results in the maximum price calculations.</v>
      </c>
      <c r="D66" s="200"/>
      <c r="E66" s="200"/>
      <c r="F66" s="17"/>
      <c r="G66" s="17"/>
      <c r="H66" s="17"/>
      <c r="I66" s="17"/>
    </row>
    <row r="67" spans="1:9" s="202" customFormat="1" ht="15" customHeight="1" x14ac:dyDescent="0.2">
      <c r="B67" s="10"/>
      <c r="C67" s="199"/>
      <c r="D67" s="200"/>
      <c r="E67" s="200"/>
      <c r="F67" s="17"/>
      <c r="G67" s="17"/>
      <c r="H67" s="17"/>
      <c r="I67" s="17"/>
    </row>
    <row r="68" spans="1:9" s="132" customFormat="1" ht="15" customHeight="1" x14ac:dyDescent="0.25">
      <c r="A68" s="192"/>
      <c r="B68" s="10"/>
      <c r="C68" s="9" t="s">
        <v>178</v>
      </c>
      <c r="D68" s="9"/>
      <c r="E68" s="137"/>
      <c r="F68" s="17"/>
      <c r="G68" s="17"/>
      <c r="H68" s="17"/>
      <c r="I68" s="17"/>
    </row>
    <row r="69" spans="1:9" s="132" customFormat="1" ht="6" customHeight="1" x14ac:dyDescent="0.25">
      <c r="A69" s="192"/>
      <c r="B69" s="10"/>
      <c r="C69" s="9"/>
      <c r="D69" s="9"/>
      <c r="E69" s="137"/>
      <c r="F69" s="17"/>
      <c r="G69" s="17"/>
      <c r="H69" s="17"/>
      <c r="I69" s="17"/>
    </row>
    <row r="70" spans="1:9" s="132" customFormat="1" ht="15" customHeight="1" x14ac:dyDescent="0.25">
      <c r="A70" s="192"/>
      <c r="B70" s="10"/>
      <c r="C70" s="138" t="s">
        <v>179</v>
      </c>
      <c r="D70" s="9"/>
      <c r="E70" s="137"/>
      <c r="F70" s="17"/>
      <c r="G70" s="17"/>
      <c r="H70" s="17"/>
      <c r="I70" s="17"/>
    </row>
    <row r="71" spans="1:9" s="132" customFormat="1" ht="6" customHeight="1" x14ac:dyDescent="0.25">
      <c r="A71" s="192"/>
      <c r="B71" s="10"/>
      <c r="C71" s="138"/>
      <c r="D71" s="9"/>
      <c r="E71" s="137"/>
      <c r="F71" s="17"/>
      <c r="G71" s="17"/>
      <c r="H71" s="17"/>
      <c r="I71" s="17"/>
    </row>
    <row r="72" spans="1:9" s="73" customFormat="1" ht="12" x14ac:dyDescent="0.2">
      <c r="A72" s="192"/>
      <c r="B72" s="10"/>
      <c r="C72" s="136" t="s">
        <v>97</v>
      </c>
      <c r="D72" s="77" t="str">
        <f ca="1">MID(CELL("filename",'MP Calculations'!A8),FIND("]",CELL("filename",'MP Calculations'!A8))+1,255)</f>
        <v>MP Calculations</v>
      </c>
      <c r="E72" s="137"/>
      <c r="F72" s="17"/>
      <c r="G72" s="17"/>
      <c r="H72" s="17"/>
      <c r="I72" s="17"/>
    </row>
    <row r="73" spans="1:9" s="73" customFormat="1" ht="12" x14ac:dyDescent="0.2">
      <c r="A73" s="192"/>
      <c r="B73" s="10"/>
      <c r="C73" s="136" t="s">
        <v>97</v>
      </c>
      <c r="D73" s="77" t="str">
        <f ca="1">MID(CELL("filename",'Summary of result'!A11),FIND("]",CELL("filename",'Summary of result'!A11))+1,255)</f>
        <v>Summary of result</v>
      </c>
      <c r="E73" s="137"/>
      <c r="F73" s="17"/>
      <c r="G73" s="17"/>
      <c r="H73" s="17"/>
      <c r="I73" s="17"/>
    </row>
    <row r="74" spans="1:9" s="132" customFormat="1" ht="6" customHeight="1" x14ac:dyDescent="0.2">
      <c r="A74" s="192"/>
      <c r="B74" s="10"/>
      <c r="C74" s="136"/>
      <c r="D74" s="77"/>
      <c r="E74" s="137"/>
      <c r="F74" s="17"/>
      <c r="G74" s="17"/>
      <c r="H74" s="17"/>
      <c r="I74" s="17"/>
    </row>
    <row r="75" spans="1:9" s="79" customFormat="1" x14ac:dyDescent="0.2">
      <c r="A75" s="192"/>
      <c r="B75" s="10"/>
      <c r="C75" s="319" t="s">
        <v>183</v>
      </c>
      <c r="D75" s="320"/>
      <c r="E75" s="320"/>
      <c r="F75" s="17"/>
      <c r="G75" s="17"/>
      <c r="H75" s="17"/>
      <c r="I75" s="17"/>
    </row>
    <row r="76" spans="1:9" s="73" customFormat="1" ht="15" customHeight="1" x14ac:dyDescent="0.2">
      <c r="A76" s="192"/>
      <c r="B76" s="10"/>
      <c r="C76" s="131"/>
      <c r="D76" s="21"/>
      <c r="E76" s="17"/>
      <c r="F76" s="17"/>
      <c r="G76" s="17"/>
      <c r="H76" s="17"/>
      <c r="I76" s="17"/>
    </row>
    <row r="77" spans="1:9" s="132" customFormat="1" ht="15" customHeight="1" x14ac:dyDescent="0.25">
      <c r="A77" s="192"/>
      <c r="B77" s="10"/>
      <c r="C77" s="9" t="s">
        <v>102</v>
      </c>
      <c r="D77" s="21"/>
      <c r="E77" s="17"/>
      <c r="F77" s="17"/>
      <c r="G77" s="17"/>
      <c r="H77" s="17"/>
      <c r="I77" s="17"/>
    </row>
    <row r="78" spans="1:9" s="132" customFormat="1" ht="6" customHeight="1" x14ac:dyDescent="0.2">
      <c r="A78" s="192"/>
      <c r="B78" s="10"/>
      <c r="C78" s="131"/>
      <c r="D78" s="21"/>
      <c r="E78" s="17"/>
      <c r="F78" s="17"/>
      <c r="G78" s="17"/>
      <c r="H78" s="17"/>
      <c r="I78" s="17"/>
    </row>
    <row r="79" spans="1:9" s="132" customFormat="1" ht="15" customHeight="1" x14ac:dyDescent="0.2">
      <c r="A79" s="192"/>
      <c r="B79" s="10"/>
      <c r="C79" s="17" t="s">
        <v>103</v>
      </c>
      <c r="D79" s="21"/>
      <c r="E79" s="17"/>
      <c r="F79" s="17"/>
      <c r="G79" s="17"/>
      <c r="H79" s="17"/>
      <c r="I79" s="17"/>
    </row>
    <row r="80" spans="1:9" s="132" customFormat="1" ht="6" customHeight="1" x14ac:dyDescent="0.2">
      <c r="A80" s="192"/>
      <c r="B80" s="10"/>
      <c r="C80" s="17"/>
      <c r="D80" s="21"/>
      <c r="E80" s="17"/>
      <c r="F80" s="17"/>
      <c r="G80" s="17"/>
      <c r="H80" s="17"/>
      <c r="I80" s="17"/>
    </row>
    <row r="81" spans="1:29" s="73" customFormat="1" ht="15" customHeight="1" x14ac:dyDescent="0.2">
      <c r="A81" s="192"/>
      <c r="B81" s="10"/>
      <c r="C81" s="136" t="s">
        <v>97</v>
      </c>
      <c r="D81" s="77" t="str">
        <f ca="1">MID(CELL("filename",'Asset exclusions'!A14),FIND("]",CELL("filename",'Asset exclusions'!A14))+1,255)</f>
        <v>Asset exclusions</v>
      </c>
      <c r="E81" s="17"/>
      <c r="F81" s="17"/>
      <c r="G81" s="17"/>
      <c r="H81" s="17"/>
      <c r="I81" s="17"/>
    </row>
    <row r="82" spans="1:29" s="73" customFormat="1" ht="15" customHeight="1" x14ac:dyDescent="0.2">
      <c r="A82" s="192"/>
      <c r="B82" s="10"/>
      <c r="C82" s="21"/>
      <c r="D82" s="21"/>
      <c r="E82" s="17"/>
      <c r="F82" s="17"/>
      <c r="G82" s="17"/>
      <c r="H82" s="17"/>
      <c r="I82" s="17"/>
    </row>
    <row r="83" spans="1:29" s="140" customFormat="1" ht="15" customHeight="1" x14ac:dyDescent="0.2">
      <c r="A83" s="192"/>
      <c r="B83" s="10"/>
      <c r="C83" s="137" t="s">
        <v>180</v>
      </c>
      <c r="D83" s="21"/>
      <c r="E83" s="17"/>
      <c r="F83" s="17"/>
      <c r="G83" s="17"/>
      <c r="H83" s="17"/>
      <c r="I83" s="17"/>
    </row>
    <row r="84" spans="1:29" s="140" customFormat="1" ht="15" customHeight="1" x14ac:dyDescent="0.2">
      <c r="A84" s="192"/>
      <c r="B84" s="10"/>
      <c r="C84" s="136" t="s">
        <v>97</v>
      </c>
      <c r="D84" s="142" t="s">
        <v>108</v>
      </c>
      <c r="F84" s="17"/>
      <c r="G84" s="17"/>
      <c r="H84" s="17"/>
      <c r="I84" s="17"/>
    </row>
    <row r="85" spans="1:29" s="210" customFormat="1" ht="15" customHeight="1" x14ac:dyDescent="0.2">
      <c r="B85" s="10"/>
      <c r="C85" s="136" t="s">
        <v>97</v>
      </c>
      <c r="D85" s="211" t="s">
        <v>213</v>
      </c>
      <c r="F85" s="17"/>
      <c r="G85" s="17"/>
      <c r="H85" s="17"/>
      <c r="I85" s="17"/>
    </row>
    <row r="86" spans="1:29" s="210" customFormat="1" ht="15" customHeight="1" x14ac:dyDescent="0.2">
      <c r="B86" s="10"/>
      <c r="C86" s="136"/>
      <c r="D86" s="211"/>
      <c r="F86" s="17"/>
      <c r="G86" s="17"/>
      <c r="H86" s="17"/>
      <c r="I86" s="17"/>
    </row>
    <row r="87" spans="1:29" s="210" customFormat="1" ht="15" customHeight="1" x14ac:dyDescent="0.2">
      <c r="B87" s="10"/>
      <c r="C87" s="17" t="s">
        <v>218</v>
      </c>
      <c r="D87" s="211"/>
      <c r="F87" s="17"/>
      <c r="G87" s="17"/>
      <c r="H87" s="17"/>
      <c r="I87" s="17"/>
    </row>
    <row r="88" spans="1:29" s="210" customFormat="1" ht="15" customHeight="1" x14ac:dyDescent="0.2">
      <c r="B88" s="10"/>
      <c r="C88" s="17"/>
      <c r="D88" s="211"/>
      <c r="F88" s="17"/>
      <c r="G88" s="17"/>
      <c r="H88" s="17"/>
      <c r="I88" s="17"/>
    </row>
    <row r="89" spans="1:29" ht="15" customHeight="1" x14ac:dyDescent="0.2">
      <c r="B89" s="10"/>
      <c r="C89" s="21"/>
      <c r="D89" s="21"/>
      <c r="E89" s="17"/>
      <c r="F89" s="17"/>
      <c r="G89" s="17"/>
      <c r="H89" s="17"/>
      <c r="I89" s="17"/>
      <c r="J89" s="7"/>
      <c r="K89" s="7"/>
      <c r="L89" s="7"/>
      <c r="M89" s="7"/>
      <c r="N89" s="7"/>
      <c r="O89" s="7"/>
      <c r="P89" s="7"/>
      <c r="Q89" s="7"/>
      <c r="R89" s="7"/>
      <c r="S89" s="7"/>
      <c r="T89" s="7"/>
      <c r="U89" s="7"/>
      <c r="V89" s="7"/>
      <c r="W89" s="7"/>
      <c r="X89" s="7"/>
      <c r="Y89" s="7"/>
      <c r="Z89" s="7"/>
      <c r="AA89" s="7"/>
      <c r="AB89" s="7"/>
      <c r="AC89" s="7"/>
    </row>
    <row r="90" spans="1:29" ht="15" customHeight="1" x14ac:dyDescent="0.25">
      <c r="B90" s="10"/>
      <c r="C90" s="18" t="s">
        <v>4</v>
      </c>
      <c r="D90" s="18"/>
      <c r="E90" s="22"/>
      <c r="F90" s="17"/>
      <c r="G90" s="17"/>
      <c r="H90" s="17"/>
      <c r="I90" s="17"/>
      <c r="J90" s="7"/>
      <c r="K90" s="7"/>
      <c r="L90" s="7"/>
      <c r="M90" s="7"/>
      <c r="N90" s="7"/>
      <c r="O90" s="7"/>
      <c r="P90" s="7"/>
      <c r="Q90" s="7"/>
      <c r="R90" s="7"/>
      <c r="S90" s="7"/>
      <c r="T90" s="7"/>
      <c r="U90" s="7"/>
      <c r="V90" s="7"/>
      <c r="W90" s="7"/>
      <c r="X90" s="7"/>
      <c r="Y90" s="7"/>
      <c r="Z90" s="7"/>
      <c r="AA90" s="7"/>
      <c r="AB90" s="7"/>
      <c r="AC90" s="7"/>
    </row>
    <row r="91" spans="1:29" ht="15" customHeight="1" x14ac:dyDescent="0.2">
      <c r="B91" s="10"/>
      <c r="C91" s="23" t="s">
        <v>5</v>
      </c>
      <c r="D91" s="23"/>
      <c r="E91" s="17"/>
      <c r="F91" s="17"/>
      <c r="G91" s="17"/>
      <c r="H91" s="17"/>
      <c r="I91" s="17"/>
      <c r="J91" s="7"/>
      <c r="K91" s="7"/>
      <c r="L91" s="7"/>
      <c r="M91" s="7"/>
      <c r="N91" s="7"/>
      <c r="O91" s="7"/>
      <c r="P91" s="7"/>
      <c r="Q91" s="7"/>
      <c r="R91" s="7"/>
      <c r="S91" s="7"/>
      <c r="T91" s="7"/>
      <c r="U91" s="7"/>
      <c r="V91" s="7"/>
      <c r="W91" s="7"/>
      <c r="X91" s="7"/>
      <c r="Y91" s="7"/>
      <c r="Z91" s="7"/>
      <c r="AA91" s="7"/>
      <c r="AB91" s="7"/>
      <c r="AC91" s="7"/>
    </row>
    <row r="92" spans="1:29" ht="15" customHeight="1" x14ac:dyDescent="0.2">
      <c r="B92" s="10"/>
      <c r="C92" s="24" t="s">
        <v>6</v>
      </c>
      <c r="D92" s="24"/>
      <c r="E92" s="24"/>
      <c r="F92" s="17"/>
      <c r="G92" s="17"/>
      <c r="H92" s="17"/>
      <c r="I92" s="17"/>
      <c r="J92" s="7"/>
      <c r="K92" s="7"/>
      <c r="L92" s="7"/>
      <c r="M92" s="7"/>
      <c r="N92" s="7"/>
      <c r="O92" s="7"/>
      <c r="P92" s="7"/>
      <c r="Q92" s="7"/>
      <c r="R92" s="7"/>
      <c r="S92" s="7"/>
      <c r="T92" s="7"/>
      <c r="U92" s="7"/>
      <c r="V92" s="7"/>
      <c r="W92" s="7"/>
      <c r="X92" s="7"/>
      <c r="Y92" s="7"/>
      <c r="Z92" s="7"/>
      <c r="AA92" s="7"/>
      <c r="AB92" s="7"/>
      <c r="AC92" s="7"/>
    </row>
    <row r="93" spans="1:29" ht="15" customHeight="1" x14ac:dyDescent="0.2">
      <c r="B93" s="10"/>
      <c r="C93" s="4" t="s">
        <v>7</v>
      </c>
      <c r="D93" s="25"/>
      <c r="E93" s="25"/>
      <c r="F93" s="17"/>
      <c r="G93" s="17"/>
      <c r="H93" s="17"/>
      <c r="I93" s="17"/>
      <c r="J93" s="7"/>
      <c r="K93" s="7"/>
      <c r="L93" s="7"/>
      <c r="M93" s="7"/>
      <c r="N93" s="7"/>
      <c r="O93" s="7"/>
      <c r="P93" s="7"/>
      <c r="Q93" s="7"/>
      <c r="R93" s="7"/>
      <c r="S93" s="7"/>
      <c r="T93" s="7"/>
      <c r="U93" s="7"/>
      <c r="V93" s="7"/>
      <c r="W93" s="7"/>
      <c r="X93" s="7"/>
      <c r="Y93" s="7"/>
      <c r="Z93" s="7"/>
      <c r="AA93" s="7"/>
      <c r="AB93" s="7"/>
      <c r="AC93" s="7"/>
    </row>
    <row r="94" spans="1:29" ht="15" customHeight="1" x14ac:dyDescent="0.2">
      <c r="B94" s="10"/>
      <c r="C94" s="5"/>
      <c r="D94" s="5"/>
      <c r="E94" s="5" t="s">
        <v>8</v>
      </c>
      <c r="F94" s="17"/>
      <c r="G94" s="17"/>
      <c r="H94" s="17"/>
      <c r="I94" s="17"/>
      <c r="J94" s="7"/>
      <c r="K94" s="7"/>
      <c r="L94" s="7"/>
      <c r="M94" s="7"/>
      <c r="N94" s="7"/>
      <c r="O94" s="7"/>
      <c r="P94" s="7"/>
      <c r="Q94" s="7"/>
      <c r="R94" s="7"/>
      <c r="S94" s="7"/>
      <c r="T94" s="7"/>
      <c r="U94" s="7"/>
      <c r="V94" s="7"/>
      <c r="W94" s="7"/>
      <c r="X94" s="7"/>
      <c r="Y94" s="7"/>
      <c r="Z94" s="7"/>
      <c r="AA94" s="7"/>
      <c r="AB94" s="7"/>
      <c r="AC94" s="7"/>
    </row>
    <row r="95" spans="1:29" s="123" customFormat="1" ht="15" customHeight="1" x14ac:dyDescent="0.2">
      <c r="A95" s="192"/>
      <c r="B95" s="10"/>
      <c r="C95" s="126" t="s">
        <v>95</v>
      </c>
      <c r="D95" s="127"/>
      <c r="E95" s="127"/>
      <c r="F95" s="17"/>
      <c r="G95" s="17"/>
      <c r="H95" s="17"/>
      <c r="I95" s="17"/>
    </row>
    <row r="96" spans="1:29" ht="15" customHeight="1" x14ac:dyDescent="0.2">
      <c r="B96" s="10"/>
      <c r="C96" s="26" t="s">
        <v>9</v>
      </c>
      <c r="D96" s="26"/>
      <c r="E96" s="26"/>
      <c r="F96" s="17"/>
      <c r="G96" s="17"/>
      <c r="H96" s="17"/>
      <c r="I96" s="17"/>
      <c r="J96" s="7"/>
      <c r="K96" s="7"/>
      <c r="L96" s="7"/>
      <c r="M96" s="7"/>
      <c r="N96" s="7"/>
      <c r="O96" s="7"/>
      <c r="P96" s="7"/>
      <c r="Q96" s="7"/>
      <c r="R96" s="7"/>
      <c r="S96" s="7"/>
      <c r="T96" s="7"/>
      <c r="U96" s="7"/>
      <c r="V96" s="7"/>
      <c r="W96" s="7"/>
      <c r="X96" s="7"/>
      <c r="Y96" s="7"/>
      <c r="Z96" s="7"/>
      <c r="AA96" s="7"/>
      <c r="AB96" s="7"/>
      <c r="AC96" s="7"/>
    </row>
    <row r="97" spans="2:29" ht="15" customHeight="1" x14ac:dyDescent="0.25">
      <c r="B97" s="10"/>
      <c r="C97" s="27" t="s">
        <v>0</v>
      </c>
      <c r="D97" s="27"/>
      <c r="E97" s="27"/>
      <c r="F97" s="17"/>
      <c r="G97" s="17"/>
      <c r="H97" s="17"/>
      <c r="I97" s="17"/>
      <c r="J97" s="7"/>
      <c r="K97" s="7"/>
      <c r="L97" s="7"/>
      <c r="M97" s="7"/>
      <c r="N97" s="7"/>
      <c r="O97" s="7"/>
      <c r="P97" s="7"/>
      <c r="Q97" s="7"/>
      <c r="R97" s="7"/>
      <c r="S97" s="7"/>
      <c r="T97" s="7"/>
      <c r="U97" s="7"/>
      <c r="V97" s="7"/>
      <c r="W97" s="7"/>
      <c r="X97" s="7"/>
      <c r="Y97" s="7"/>
      <c r="Z97" s="7"/>
      <c r="AA97" s="7"/>
      <c r="AB97" s="7"/>
      <c r="AC97" s="7"/>
    </row>
    <row r="98" spans="2:29" ht="15" customHeight="1" x14ac:dyDescent="0.2">
      <c r="B98" s="10"/>
      <c r="C98" s="28" t="s">
        <v>10</v>
      </c>
      <c r="D98" s="28"/>
      <c r="E98" s="29"/>
      <c r="F98" s="17"/>
      <c r="G98" s="17"/>
      <c r="H98" s="17"/>
      <c r="I98" s="17"/>
      <c r="J98" s="7"/>
      <c r="K98" s="7"/>
      <c r="L98" s="7"/>
      <c r="M98" s="7"/>
      <c r="N98" s="7"/>
      <c r="O98" s="7"/>
      <c r="P98" s="7"/>
      <c r="Q98" s="7"/>
      <c r="R98" s="7"/>
      <c r="S98" s="7"/>
      <c r="T98" s="7"/>
      <c r="U98" s="7"/>
      <c r="V98" s="7"/>
      <c r="W98" s="7"/>
      <c r="X98" s="7"/>
      <c r="Y98" s="7"/>
      <c r="Z98" s="7"/>
      <c r="AA98" s="7"/>
      <c r="AB98" s="7"/>
      <c r="AC98" s="7"/>
    </row>
    <row r="99" spans="2:29" ht="15" customHeight="1" x14ac:dyDescent="0.2">
      <c r="B99" s="10"/>
      <c r="C99" s="30" t="s">
        <v>11</v>
      </c>
      <c r="D99" s="30"/>
      <c r="E99" s="31"/>
      <c r="F99" s="17"/>
      <c r="G99" s="17"/>
      <c r="H99" s="17"/>
      <c r="I99" s="17"/>
      <c r="J99" s="7"/>
      <c r="K99" s="7"/>
      <c r="L99" s="7"/>
      <c r="M99" s="7"/>
      <c r="N99" s="7"/>
      <c r="O99" s="7"/>
      <c r="P99" s="7"/>
      <c r="Q99" s="7"/>
      <c r="R99" s="7"/>
      <c r="S99" s="7"/>
      <c r="T99" s="7"/>
      <c r="U99" s="7"/>
      <c r="V99" s="7"/>
      <c r="W99" s="7"/>
      <c r="X99" s="7"/>
      <c r="Y99" s="7"/>
      <c r="Z99" s="7"/>
      <c r="AA99" s="7"/>
      <c r="AB99" s="7"/>
      <c r="AC99" s="7"/>
    </row>
    <row r="100" spans="2:29" ht="15" customHeight="1" x14ac:dyDescent="0.2">
      <c r="B100" s="10"/>
      <c r="C100" s="32" t="s">
        <v>78</v>
      </c>
      <c r="D100" s="33"/>
      <c r="E100" s="33"/>
      <c r="F100" s="17"/>
      <c r="G100" s="17"/>
      <c r="H100" s="17"/>
      <c r="I100" s="17"/>
      <c r="J100" s="7"/>
      <c r="K100" s="7"/>
      <c r="L100" s="7"/>
      <c r="M100" s="7"/>
      <c r="N100" s="7"/>
      <c r="O100" s="7"/>
      <c r="P100" s="7"/>
      <c r="Q100" s="7"/>
      <c r="R100" s="7"/>
      <c r="S100" s="7"/>
      <c r="T100" s="7"/>
      <c r="U100" s="7"/>
      <c r="V100" s="7"/>
      <c r="W100" s="7"/>
      <c r="X100" s="7"/>
      <c r="Y100" s="7"/>
      <c r="Z100" s="7"/>
      <c r="AA100" s="7"/>
      <c r="AB100" s="7"/>
      <c r="AC100" s="7"/>
    </row>
    <row r="101" spans="2:29" ht="15" customHeight="1" x14ac:dyDescent="0.2">
      <c r="B101" s="10"/>
      <c r="C101" s="21"/>
      <c r="D101" s="21"/>
      <c r="E101" s="17"/>
      <c r="F101" s="17"/>
      <c r="G101" s="17"/>
      <c r="H101" s="17"/>
      <c r="I101" s="17"/>
      <c r="J101" s="7"/>
      <c r="K101" s="7"/>
      <c r="L101" s="7"/>
      <c r="M101" s="7"/>
      <c r="N101" s="7"/>
      <c r="O101" s="7"/>
      <c r="P101" s="7"/>
      <c r="Q101" s="7"/>
      <c r="R101" s="7"/>
      <c r="S101" s="7"/>
      <c r="T101" s="7"/>
      <c r="U101" s="7"/>
      <c r="V101" s="7"/>
      <c r="W101" s="7"/>
      <c r="X101" s="7"/>
      <c r="Y101" s="7"/>
      <c r="Z101" s="7"/>
      <c r="AA101" s="7"/>
      <c r="AB101" s="7"/>
      <c r="AC101" s="7"/>
    </row>
    <row r="102" spans="2:29" x14ac:dyDescent="0.2">
      <c r="B102" s="10"/>
      <c r="C102" s="21"/>
      <c r="D102" s="21"/>
      <c r="E102" s="17"/>
      <c r="F102" s="17"/>
      <c r="G102" s="17"/>
      <c r="H102" s="17"/>
      <c r="I102" s="17"/>
      <c r="J102" s="7"/>
      <c r="K102" s="7"/>
      <c r="L102" s="7"/>
      <c r="M102" s="7"/>
      <c r="N102" s="7"/>
      <c r="O102" s="7"/>
      <c r="P102" s="7"/>
      <c r="Q102" s="7"/>
      <c r="R102" s="7"/>
      <c r="S102" s="7"/>
      <c r="T102" s="7"/>
      <c r="U102" s="7"/>
      <c r="V102" s="7"/>
      <c r="W102" s="7"/>
      <c r="X102" s="7"/>
      <c r="Y102" s="7"/>
      <c r="Z102" s="7"/>
      <c r="AA102" s="7"/>
      <c r="AB102" s="7"/>
      <c r="AC102" s="7"/>
    </row>
    <row r="106" spans="2:29" x14ac:dyDescent="0.2">
      <c r="B106" s="10"/>
      <c r="C106" s="11"/>
      <c r="D106" s="11"/>
      <c r="E106" s="11"/>
      <c r="J106" s="7"/>
      <c r="K106" s="7"/>
      <c r="L106" s="7"/>
      <c r="M106" s="7"/>
      <c r="N106" s="7"/>
      <c r="O106" s="7"/>
      <c r="P106" s="7"/>
      <c r="Q106" s="7"/>
      <c r="R106" s="7"/>
      <c r="S106" s="7"/>
      <c r="T106" s="7"/>
      <c r="U106" s="7"/>
      <c r="V106" s="7"/>
      <c r="W106" s="7"/>
      <c r="X106" s="7"/>
      <c r="Y106" s="7"/>
      <c r="Z106" s="7"/>
      <c r="AA106" s="7"/>
      <c r="AB106" s="7"/>
      <c r="AC106" s="7"/>
    </row>
    <row r="107" spans="2:29" x14ac:dyDescent="0.2">
      <c r="C107" s="8"/>
      <c r="D107" s="8"/>
      <c r="E107" s="8"/>
      <c r="J107" s="7"/>
      <c r="K107" s="7"/>
      <c r="L107" s="7"/>
      <c r="M107" s="7"/>
      <c r="N107" s="7"/>
      <c r="O107" s="7"/>
      <c r="P107" s="7"/>
      <c r="Q107" s="7"/>
      <c r="R107" s="7"/>
      <c r="S107" s="7"/>
      <c r="T107" s="7"/>
      <c r="U107" s="7"/>
      <c r="V107" s="7"/>
      <c r="W107" s="7"/>
      <c r="X107" s="7"/>
      <c r="Y107" s="7"/>
      <c r="Z107" s="7"/>
      <c r="AA107" s="7"/>
      <c r="AB107" s="7"/>
      <c r="AC107" s="7"/>
    </row>
    <row r="108" spans="2:29" x14ac:dyDescent="0.2">
      <c r="C108" s="8"/>
      <c r="D108" s="8"/>
      <c r="E108" s="8"/>
      <c r="J108" s="7"/>
      <c r="K108" s="7"/>
      <c r="L108" s="7"/>
      <c r="M108" s="7"/>
      <c r="N108" s="7"/>
      <c r="O108" s="7"/>
      <c r="P108" s="7"/>
      <c r="Q108" s="7"/>
      <c r="R108" s="7"/>
      <c r="S108" s="7"/>
      <c r="T108" s="7"/>
      <c r="U108" s="7"/>
      <c r="V108" s="7"/>
      <c r="W108" s="7"/>
      <c r="X108" s="7"/>
      <c r="Y108" s="7"/>
      <c r="Z108" s="7"/>
      <c r="AA108" s="7"/>
      <c r="AB108" s="7"/>
      <c r="AC108" s="7"/>
    </row>
    <row r="109" spans="2:29" x14ac:dyDescent="0.2">
      <c r="C109" s="8"/>
      <c r="D109" s="8"/>
      <c r="E109" s="8"/>
      <c r="F109" s="7"/>
      <c r="G109" s="7"/>
      <c r="H109" s="7"/>
      <c r="I109" s="7"/>
      <c r="J109" s="7"/>
      <c r="K109" s="7"/>
      <c r="L109" s="7"/>
      <c r="M109" s="7"/>
      <c r="N109" s="7"/>
      <c r="O109" s="7"/>
      <c r="P109" s="7"/>
      <c r="Q109" s="7"/>
      <c r="R109" s="7"/>
      <c r="S109" s="7"/>
      <c r="T109" s="7"/>
      <c r="U109" s="7"/>
      <c r="V109" s="7"/>
      <c r="W109" s="7"/>
      <c r="X109" s="7"/>
      <c r="Y109" s="7"/>
      <c r="Z109" s="7"/>
      <c r="AA109" s="7"/>
      <c r="AB109" s="7"/>
      <c r="AC109" s="7"/>
    </row>
    <row r="110" spans="2:29" x14ac:dyDescent="0.2">
      <c r="C110" s="8"/>
      <c r="D110" s="8"/>
      <c r="E110" s="8"/>
      <c r="F110" s="7"/>
      <c r="G110" s="7"/>
      <c r="H110" s="7"/>
      <c r="I110" s="7"/>
      <c r="J110" s="7"/>
      <c r="K110" s="7"/>
      <c r="L110" s="7"/>
      <c r="M110" s="7"/>
      <c r="N110" s="7"/>
      <c r="O110" s="7"/>
      <c r="P110" s="7"/>
      <c r="Q110" s="7"/>
      <c r="R110" s="7"/>
      <c r="S110" s="7"/>
      <c r="T110" s="7"/>
      <c r="U110" s="7"/>
      <c r="V110" s="7"/>
      <c r="W110" s="7"/>
      <c r="X110" s="7"/>
      <c r="Y110" s="7"/>
      <c r="Z110" s="7"/>
      <c r="AA110" s="7"/>
      <c r="AB110" s="7"/>
      <c r="AC110" s="7"/>
    </row>
    <row r="111" spans="2:29" x14ac:dyDescent="0.2">
      <c r="C111" s="8"/>
      <c r="D111" s="8"/>
      <c r="E111" s="8"/>
      <c r="F111" s="7"/>
      <c r="G111" s="7"/>
      <c r="H111" s="7"/>
      <c r="I111" s="7"/>
      <c r="J111" s="7"/>
      <c r="K111" s="7"/>
      <c r="L111" s="7"/>
      <c r="M111" s="7"/>
      <c r="N111" s="7"/>
      <c r="O111" s="7"/>
      <c r="P111" s="7"/>
      <c r="Q111" s="7"/>
      <c r="R111" s="7"/>
      <c r="S111" s="7"/>
      <c r="T111" s="7"/>
      <c r="U111" s="7"/>
      <c r="V111" s="7"/>
      <c r="W111" s="7"/>
      <c r="X111" s="7"/>
      <c r="Y111" s="7"/>
      <c r="Z111" s="7"/>
      <c r="AA111" s="7"/>
      <c r="AB111" s="7"/>
      <c r="AC111" s="7"/>
    </row>
    <row r="112" spans="2:29" x14ac:dyDescent="0.2">
      <c r="C112" s="8"/>
      <c r="D112" s="8"/>
      <c r="E112" s="8"/>
      <c r="F112" s="7"/>
      <c r="G112" s="7"/>
      <c r="H112" s="7"/>
      <c r="I112" s="7"/>
      <c r="J112" s="7"/>
      <c r="K112" s="7"/>
      <c r="L112" s="7"/>
      <c r="M112" s="7"/>
      <c r="N112" s="7"/>
      <c r="O112" s="7"/>
      <c r="P112" s="7"/>
      <c r="Q112" s="7"/>
      <c r="R112" s="7"/>
      <c r="S112" s="7"/>
      <c r="T112" s="7"/>
      <c r="U112" s="7"/>
      <c r="V112" s="7"/>
      <c r="W112" s="7"/>
      <c r="X112" s="7"/>
      <c r="Y112" s="7"/>
      <c r="Z112" s="7"/>
      <c r="AA112" s="7"/>
      <c r="AB112" s="7"/>
      <c r="AC112" s="7"/>
    </row>
    <row r="113" spans="3:29" x14ac:dyDescent="0.2">
      <c r="C113" s="8"/>
      <c r="D113" s="8"/>
      <c r="E113" s="8"/>
      <c r="F113" s="7"/>
      <c r="G113" s="7"/>
      <c r="H113" s="7"/>
      <c r="I113" s="7"/>
      <c r="J113" s="7"/>
      <c r="K113" s="7"/>
      <c r="L113" s="7"/>
      <c r="M113" s="7"/>
      <c r="N113" s="7"/>
      <c r="O113" s="7"/>
      <c r="P113" s="7"/>
      <c r="Q113" s="7"/>
      <c r="R113" s="7"/>
      <c r="S113" s="7"/>
      <c r="T113" s="7"/>
      <c r="U113" s="7"/>
      <c r="V113" s="7"/>
      <c r="W113" s="7"/>
      <c r="X113" s="7"/>
      <c r="Y113" s="7"/>
      <c r="Z113" s="7"/>
      <c r="AA113" s="7"/>
      <c r="AB113" s="7"/>
      <c r="AC113" s="7"/>
    </row>
    <row r="114" spans="3:29" x14ac:dyDescent="0.2">
      <c r="C114" s="8"/>
      <c r="D114" s="8"/>
      <c r="E114" s="8"/>
      <c r="F114" s="7"/>
      <c r="G114" s="7"/>
      <c r="H114" s="7"/>
      <c r="I114" s="7"/>
      <c r="J114" s="7"/>
      <c r="K114" s="7"/>
      <c r="L114" s="7"/>
      <c r="M114" s="7"/>
      <c r="N114" s="7"/>
      <c r="O114" s="7"/>
      <c r="P114" s="7"/>
      <c r="Q114" s="7"/>
      <c r="R114" s="7"/>
      <c r="S114" s="7"/>
      <c r="T114" s="7"/>
      <c r="U114" s="7"/>
      <c r="V114" s="7"/>
      <c r="W114" s="7"/>
      <c r="X114" s="7"/>
      <c r="Y114" s="7"/>
      <c r="Z114" s="7"/>
      <c r="AA114" s="7"/>
      <c r="AB114" s="7"/>
      <c r="AC114" s="7"/>
    </row>
    <row r="115" spans="3:29" x14ac:dyDescent="0.2">
      <c r="C115" s="8"/>
      <c r="D115" s="8"/>
      <c r="E115" s="8"/>
      <c r="F115" s="7"/>
      <c r="G115" s="7"/>
      <c r="H115" s="7"/>
      <c r="I115" s="7"/>
      <c r="J115" s="7"/>
      <c r="K115" s="7"/>
      <c r="L115" s="7"/>
      <c r="M115" s="7"/>
      <c r="N115" s="7"/>
      <c r="O115" s="7"/>
      <c r="P115" s="7"/>
      <c r="Q115" s="7"/>
      <c r="R115" s="7"/>
      <c r="S115" s="7"/>
      <c r="T115" s="7"/>
      <c r="U115" s="7"/>
      <c r="V115" s="7"/>
      <c r="W115" s="7"/>
      <c r="X115" s="7"/>
      <c r="Y115" s="7"/>
      <c r="Z115" s="7"/>
      <c r="AA115" s="7"/>
      <c r="AB115" s="7"/>
      <c r="AC115" s="7"/>
    </row>
    <row r="116" spans="3:29" x14ac:dyDescent="0.2">
      <c r="C116" s="8"/>
      <c r="D116" s="8"/>
      <c r="E116" s="8"/>
      <c r="F116" s="7"/>
      <c r="G116" s="7"/>
      <c r="H116" s="7"/>
      <c r="I116" s="7"/>
      <c r="J116" s="7"/>
      <c r="K116" s="7"/>
      <c r="L116" s="7"/>
      <c r="M116" s="7"/>
      <c r="N116" s="7"/>
      <c r="O116" s="7"/>
      <c r="P116" s="7"/>
      <c r="Q116" s="7"/>
      <c r="R116" s="7"/>
      <c r="S116" s="7"/>
      <c r="T116" s="7"/>
      <c r="U116" s="7"/>
      <c r="V116" s="7"/>
      <c r="W116" s="7"/>
      <c r="X116" s="7"/>
      <c r="Y116" s="7"/>
      <c r="Z116" s="7"/>
      <c r="AA116" s="7"/>
      <c r="AB116" s="7"/>
      <c r="AC116" s="7"/>
    </row>
    <row r="117" spans="3:29" x14ac:dyDescent="0.2">
      <c r="C117" s="8"/>
      <c r="D117" s="8"/>
      <c r="E117" s="8"/>
      <c r="F117" s="7"/>
      <c r="G117" s="7"/>
      <c r="H117" s="7"/>
      <c r="I117" s="7"/>
      <c r="J117" s="7"/>
      <c r="K117" s="7"/>
      <c r="L117" s="7"/>
      <c r="M117" s="7"/>
      <c r="N117" s="7"/>
      <c r="O117" s="7"/>
      <c r="P117" s="7"/>
      <c r="Q117" s="7"/>
      <c r="R117" s="7"/>
      <c r="S117" s="7"/>
      <c r="T117" s="7"/>
      <c r="U117" s="7"/>
      <c r="V117" s="7"/>
      <c r="W117" s="7"/>
      <c r="X117" s="7"/>
      <c r="Y117" s="7"/>
      <c r="Z117" s="7"/>
      <c r="AA117" s="7"/>
      <c r="AB117" s="7"/>
      <c r="AC117" s="7"/>
    </row>
    <row r="118" spans="3:29" x14ac:dyDescent="0.2">
      <c r="C118" s="8"/>
      <c r="D118" s="8"/>
      <c r="E118" s="8"/>
      <c r="F118" s="7"/>
      <c r="G118" s="7"/>
      <c r="H118" s="7"/>
      <c r="I118" s="7"/>
      <c r="J118" s="7"/>
      <c r="K118" s="7"/>
      <c r="L118" s="7"/>
      <c r="M118" s="7"/>
      <c r="N118" s="7"/>
      <c r="O118" s="7"/>
      <c r="P118" s="7"/>
      <c r="Q118" s="7"/>
      <c r="R118" s="7"/>
      <c r="S118" s="7"/>
      <c r="T118" s="7"/>
      <c r="U118" s="7"/>
      <c r="V118" s="7"/>
      <c r="W118" s="7"/>
      <c r="X118" s="7"/>
      <c r="Y118" s="7"/>
      <c r="Z118" s="7"/>
      <c r="AA118" s="7"/>
      <c r="AB118" s="7"/>
      <c r="AC118" s="7"/>
    </row>
    <row r="119" spans="3:29" x14ac:dyDescent="0.2">
      <c r="C119" s="8"/>
      <c r="D119" s="8"/>
      <c r="E119" s="8"/>
      <c r="F119" s="7"/>
      <c r="G119" s="7"/>
      <c r="H119" s="7"/>
      <c r="I119" s="7"/>
      <c r="J119" s="7"/>
      <c r="K119" s="7"/>
      <c r="L119" s="7"/>
      <c r="M119" s="7"/>
      <c r="N119" s="7"/>
      <c r="O119" s="7"/>
      <c r="P119" s="7"/>
      <c r="Q119" s="7"/>
      <c r="R119" s="7"/>
      <c r="S119" s="7"/>
      <c r="T119" s="7"/>
      <c r="U119" s="7"/>
      <c r="V119" s="7"/>
      <c r="W119" s="7"/>
      <c r="X119" s="7"/>
      <c r="Y119" s="7"/>
      <c r="Z119" s="7"/>
      <c r="AA119" s="7"/>
      <c r="AB119" s="7"/>
      <c r="AC119" s="7"/>
    </row>
    <row r="120" spans="3:29" x14ac:dyDescent="0.2">
      <c r="C120" s="8"/>
      <c r="D120" s="8"/>
      <c r="E120" s="8"/>
      <c r="F120" s="7"/>
      <c r="G120" s="7"/>
      <c r="H120" s="7"/>
      <c r="I120" s="7"/>
      <c r="J120" s="7"/>
      <c r="K120" s="7"/>
      <c r="L120" s="7"/>
      <c r="M120" s="7"/>
      <c r="N120" s="7"/>
      <c r="O120" s="7"/>
      <c r="P120" s="7"/>
      <c r="Q120" s="7"/>
      <c r="R120" s="7"/>
      <c r="S120" s="7"/>
      <c r="T120" s="7"/>
      <c r="U120" s="7"/>
      <c r="V120" s="7"/>
      <c r="W120" s="7"/>
      <c r="X120" s="7"/>
      <c r="Y120" s="7"/>
      <c r="Z120" s="7"/>
      <c r="AA120" s="7"/>
      <c r="AB120" s="7"/>
      <c r="AC120" s="7"/>
    </row>
    <row r="121" spans="3:29" x14ac:dyDescent="0.2">
      <c r="C121" s="8"/>
      <c r="D121" s="8"/>
      <c r="E121" s="8"/>
      <c r="F121" s="7"/>
      <c r="G121" s="7"/>
      <c r="H121" s="7"/>
      <c r="I121" s="7"/>
      <c r="J121" s="7"/>
      <c r="K121" s="7"/>
      <c r="L121" s="7"/>
      <c r="M121" s="7"/>
      <c r="N121" s="7"/>
      <c r="O121" s="7"/>
      <c r="P121" s="7"/>
      <c r="Q121" s="7"/>
      <c r="R121" s="7"/>
      <c r="S121" s="7"/>
      <c r="T121" s="7"/>
      <c r="U121" s="7"/>
      <c r="V121" s="7"/>
      <c r="W121" s="7"/>
      <c r="X121" s="7"/>
      <c r="Y121" s="7"/>
      <c r="Z121" s="7"/>
      <c r="AA121" s="7"/>
      <c r="AB121" s="7"/>
      <c r="AC121" s="7"/>
    </row>
    <row r="122" spans="3:29" x14ac:dyDescent="0.2">
      <c r="C122" s="8"/>
      <c r="D122" s="8"/>
      <c r="E122" s="8"/>
      <c r="F122" s="7"/>
      <c r="G122" s="7"/>
      <c r="H122" s="7"/>
      <c r="I122" s="7"/>
      <c r="J122" s="7"/>
      <c r="K122" s="7"/>
      <c r="L122" s="7"/>
      <c r="M122" s="7"/>
      <c r="N122" s="7"/>
      <c r="O122" s="7"/>
      <c r="P122" s="7"/>
      <c r="Q122" s="7"/>
      <c r="R122" s="7"/>
      <c r="S122" s="7"/>
      <c r="T122" s="7"/>
      <c r="U122" s="7"/>
      <c r="V122" s="7"/>
      <c r="W122" s="7"/>
      <c r="X122" s="7"/>
      <c r="Y122" s="7"/>
      <c r="Z122" s="7"/>
      <c r="AA122" s="7"/>
      <c r="AB122" s="7"/>
      <c r="AC122" s="7"/>
    </row>
    <row r="123" spans="3:29" x14ac:dyDescent="0.2">
      <c r="C123" s="8"/>
      <c r="D123" s="8"/>
      <c r="E123" s="8"/>
      <c r="F123" s="7"/>
      <c r="G123" s="7"/>
      <c r="H123" s="7"/>
      <c r="I123" s="7"/>
      <c r="J123" s="7"/>
      <c r="K123" s="7"/>
      <c r="L123" s="7"/>
      <c r="M123" s="7"/>
      <c r="N123" s="7"/>
      <c r="O123" s="7"/>
      <c r="P123" s="7"/>
      <c r="Q123" s="7"/>
      <c r="R123" s="7"/>
      <c r="S123" s="7"/>
      <c r="T123" s="7"/>
      <c r="U123" s="7"/>
      <c r="V123" s="7"/>
      <c r="W123" s="7"/>
      <c r="X123" s="7"/>
      <c r="Y123" s="7"/>
      <c r="Z123" s="7"/>
      <c r="AA123" s="7"/>
      <c r="AB123" s="7"/>
      <c r="AC123" s="7"/>
    </row>
    <row r="124" spans="3:29" x14ac:dyDescent="0.2">
      <c r="C124" s="8"/>
      <c r="D124" s="8"/>
      <c r="E124" s="8"/>
      <c r="F124" s="7"/>
      <c r="G124" s="7"/>
      <c r="H124" s="7"/>
      <c r="I124" s="7"/>
      <c r="J124" s="7"/>
      <c r="K124" s="7"/>
      <c r="L124" s="7"/>
      <c r="M124" s="7"/>
      <c r="N124" s="7"/>
      <c r="O124" s="7"/>
      <c r="P124" s="7"/>
      <c r="Q124" s="7"/>
      <c r="R124" s="7"/>
      <c r="S124" s="7"/>
      <c r="T124" s="7"/>
      <c r="U124" s="7"/>
      <c r="V124" s="7"/>
      <c r="W124" s="7"/>
      <c r="X124" s="7"/>
      <c r="Y124" s="7"/>
      <c r="Z124" s="7"/>
      <c r="AA124" s="7"/>
      <c r="AB124" s="7"/>
      <c r="AC124" s="7"/>
    </row>
    <row r="125" spans="3:29" x14ac:dyDescent="0.2">
      <c r="C125" s="8"/>
      <c r="D125" s="8"/>
      <c r="E125" s="8"/>
      <c r="F125" s="7"/>
      <c r="G125" s="7"/>
      <c r="H125" s="7"/>
      <c r="I125" s="7"/>
      <c r="J125" s="7"/>
      <c r="K125" s="7"/>
      <c r="L125" s="7"/>
      <c r="M125" s="7"/>
      <c r="N125" s="7"/>
      <c r="O125" s="7"/>
      <c r="P125" s="7"/>
      <c r="Q125" s="7"/>
      <c r="R125" s="7"/>
      <c r="S125" s="7"/>
      <c r="T125" s="7"/>
      <c r="U125" s="7"/>
      <c r="V125" s="7"/>
      <c r="W125" s="7"/>
      <c r="X125" s="7"/>
      <c r="Y125" s="7"/>
      <c r="Z125" s="7"/>
      <c r="AA125" s="7"/>
      <c r="AB125" s="7"/>
      <c r="AC125" s="7"/>
    </row>
    <row r="126" spans="3:29" x14ac:dyDescent="0.2">
      <c r="C126" s="8"/>
      <c r="D126" s="8"/>
      <c r="E126" s="8"/>
      <c r="F126" s="7"/>
      <c r="G126" s="7"/>
      <c r="H126" s="7"/>
      <c r="I126" s="7"/>
      <c r="J126" s="7"/>
      <c r="K126" s="7"/>
      <c r="L126" s="7"/>
      <c r="M126" s="7"/>
      <c r="N126" s="7"/>
      <c r="O126" s="7"/>
      <c r="P126" s="7"/>
      <c r="Q126" s="7"/>
      <c r="R126" s="7"/>
      <c r="S126" s="7"/>
      <c r="T126" s="7"/>
      <c r="U126" s="7"/>
      <c r="V126" s="7"/>
      <c r="W126" s="7"/>
      <c r="X126" s="7"/>
      <c r="Y126" s="7"/>
      <c r="Z126" s="7"/>
      <c r="AA126" s="7"/>
      <c r="AB126" s="7"/>
      <c r="AC126" s="7"/>
    </row>
    <row r="127" spans="3:29" x14ac:dyDescent="0.2">
      <c r="C127" s="8"/>
      <c r="D127" s="8"/>
      <c r="E127" s="8"/>
      <c r="F127" s="7"/>
      <c r="G127" s="7"/>
      <c r="H127" s="7"/>
      <c r="I127" s="7"/>
      <c r="J127" s="7"/>
      <c r="K127" s="7"/>
      <c r="L127" s="7"/>
      <c r="M127" s="7"/>
      <c r="N127" s="7"/>
      <c r="O127" s="7"/>
      <c r="P127" s="7"/>
      <c r="Q127" s="7"/>
      <c r="R127" s="7"/>
      <c r="S127" s="7"/>
      <c r="T127" s="7"/>
      <c r="U127" s="7"/>
      <c r="V127" s="7"/>
      <c r="W127" s="7"/>
      <c r="X127" s="7"/>
      <c r="Y127" s="7"/>
      <c r="Z127" s="7"/>
      <c r="AA127" s="7"/>
      <c r="AB127" s="7"/>
      <c r="AC127" s="7"/>
    </row>
    <row r="128" spans="3:29" x14ac:dyDescent="0.2">
      <c r="C128" s="8"/>
      <c r="D128" s="8"/>
      <c r="E128" s="8"/>
      <c r="F128" s="7"/>
      <c r="G128" s="7"/>
      <c r="H128" s="7"/>
      <c r="I128" s="7"/>
      <c r="J128" s="7"/>
      <c r="K128" s="7"/>
      <c r="L128" s="7"/>
      <c r="M128" s="7"/>
      <c r="N128" s="7"/>
      <c r="O128" s="7"/>
      <c r="P128" s="7"/>
      <c r="Q128" s="7"/>
      <c r="R128" s="7"/>
      <c r="S128" s="7"/>
      <c r="T128" s="7"/>
      <c r="U128" s="7"/>
      <c r="V128" s="7"/>
      <c r="W128" s="7"/>
      <c r="X128" s="7"/>
      <c r="Y128" s="7"/>
      <c r="Z128" s="7"/>
      <c r="AA128" s="7"/>
      <c r="AB128" s="7"/>
      <c r="AC128" s="7"/>
    </row>
    <row r="129" spans="3:29" x14ac:dyDescent="0.2">
      <c r="C129" s="8"/>
      <c r="D129" s="8"/>
      <c r="E129" s="8"/>
      <c r="F129" s="7"/>
      <c r="G129" s="7"/>
      <c r="H129" s="7"/>
      <c r="I129" s="7"/>
      <c r="J129" s="7"/>
      <c r="K129" s="7"/>
      <c r="L129" s="7"/>
      <c r="M129" s="7"/>
      <c r="N129" s="7"/>
      <c r="O129" s="7"/>
      <c r="P129" s="7"/>
      <c r="Q129" s="7"/>
      <c r="R129" s="7"/>
      <c r="S129" s="7"/>
      <c r="T129" s="7"/>
      <c r="U129" s="7"/>
      <c r="V129" s="7"/>
      <c r="W129" s="7"/>
      <c r="X129" s="7"/>
      <c r="Y129" s="7"/>
      <c r="Z129" s="7"/>
      <c r="AA129" s="7"/>
      <c r="AB129" s="7"/>
      <c r="AC129" s="7"/>
    </row>
    <row r="130" spans="3:29" x14ac:dyDescent="0.2">
      <c r="C130" s="8"/>
      <c r="D130" s="8"/>
      <c r="E130" s="8"/>
      <c r="F130" s="7"/>
      <c r="G130" s="7"/>
      <c r="H130" s="7"/>
      <c r="I130" s="7"/>
      <c r="J130" s="7"/>
      <c r="K130" s="7"/>
      <c r="L130" s="7"/>
      <c r="M130" s="7"/>
      <c r="N130" s="7"/>
      <c r="O130" s="7"/>
      <c r="P130" s="7"/>
      <c r="Q130" s="7"/>
      <c r="R130" s="7"/>
      <c r="S130" s="7"/>
      <c r="T130" s="7"/>
      <c r="U130" s="7"/>
      <c r="V130" s="7"/>
      <c r="W130" s="7"/>
      <c r="X130" s="7"/>
      <c r="Y130" s="7"/>
      <c r="Z130" s="7"/>
      <c r="AA130" s="7"/>
      <c r="AB130" s="7"/>
      <c r="AC130" s="7"/>
    </row>
    <row r="131" spans="3:29" x14ac:dyDescent="0.2">
      <c r="C131" s="8"/>
      <c r="D131" s="8"/>
      <c r="E131" s="8"/>
      <c r="F131" s="7"/>
      <c r="G131" s="7"/>
      <c r="H131" s="7"/>
      <c r="I131" s="7"/>
      <c r="J131" s="7"/>
      <c r="K131" s="7"/>
      <c r="L131" s="7"/>
      <c r="M131" s="7"/>
      <c r="N131" s="7"/>
      <c r="O131" s="7"/>
      <c r="P131" s="7"/>
      <c r="Q131" s="7"/>
      <c r="R131" s="7"/>
      <c r="S131" s="7"/>
      <c r="T131" s="7"/>
      <c r="U131" s="7"/>
      <c r="V131" s="7"/>
      <c r="W131" s="7"/>
      <c r="X131" s="7"/>
      <c r="Y131" s="7"/>
      <c r="Z131" s="7"/>
      <c r="AA131" s="7"/>
      <c r="AB131" s="7"/>
      <c r="AC131" s="7"/>
    </row>
    <row r="132" spans="3:29" x14ac:dyDescent="0.2">
      <c r="C132" s="8"/>
      <c r="D132" s="8"/>
      <c r="E132" s="8"/>
      <c r="F132" s="7"/>
      <c r="G132" s="7"/>
      <c r="H132" s="7"/>
      <c r="I132" s="7"/>
      <c r="J132" s="7"/>
      <c r="K132" s="7"/>
      <c r="L132" s="7"/>
      <c r="M132" s="7"/>
      <c r="N132" s="7"/>
      <c r="O132" s="7"/>
      <c r="P132" s="7"/>
      <c r="Q132" s="7"/>
      <c r="R132" s="7"/>
      <c r="S132" s="7"/>
      <c r="T132" s="7"/>
      <c r="U132" s="7"/>
      <c r="V132" s="7"/>
      <c r="W132" s="7"/>
      <c r="X132" s="7"/>
      <c r="Y132" s="7"/>
      <c r="Z132" s="7"/>
      <c r="AA132" s="7"/>
      <c r="AB132" s="7"/>
      <c r="AC132" s="7"/>
    </row>
    <row r="133" spans="3:29" x14ac:dyDescent="0.2">
      <c r="C133" s="8"/>
      <c r="D133" s="8"/>
      <c r="E133" s="8"/>
      <c r="F133" s="7"/>
      <c r="G133" s="7"/>
      <c r="H133" s="7"/>
      <c r="I133" s="7"/>
      <c r="J133" s="7"/>
      <c r="K133" s="7"/>
      <c r="L133" s="7"/>
      <c r="M133" s="7"/>
      <c r="N133" s="7"/>
      <c r="O133" s="7"/>
      <c r="P133" s="7"/>
      <c r="Q133" s="7"/>
      <c r="R133" s="7"/>
      <c r="S133" s="7"/>
      <c r="T133" s="7"/>
      <c r="U133" s="7"/>
      <c r="V133" s="7"/>
      <c r="W133" s="7"/>
      <c r="X133" s="7"/>
      <c r="Y133" s="7"/>
      <c r="Z133" s="7"/>
      <c r="AA133" s="7"/>
      <c r="AB133" s="7"/>
      <c r="AC133" s="7"/>
    </row>
  </sheetData>
  <sheetProtection algorithmName="SHA-512" hashValue="4zPwMpS0DS3Uw+i7oW8jTSAHZs5EGyNTAsLBHxfpZZivTDbi27baAksCfJx4gmkjf0TwanZyP+OoJrxXwuF3HQ==" saltValue="1D7PCrpKKn4CndARbzOV9w==" spinCount="100000" sheet="1" objects="1" scenarios="1"/>
  <mergeCells count="14">
    <mergeCell ref="C75:E75"/>
    <mergeCell ref="C12:E12"/>
    <mergeCell ref="C18:E18"/>
    <mergeCell ref="C26:E26"/>
    <mergeCell ref="C20:E20"/>
    <mergeCell ref="C36:E36"/>
    <mergeCell ref="C40:E40"/>
    <mergeCell ref="C46:E46"/>
    <mergeCell ref="C50:E50"/>
    <mergeCell ref="C52:E52"/>
    <mergeCell ref="C58:E58"/>
    <mergeCell ref="C62:E62"/>
    <mergeCell ref="C64:E64"/>
    <mergeCell ref="C14:E14"/>
  </mergeCells>
  <hyperlinks>
    <hyperlink ref="E6" r:id="rId1" xr:uid="{00000000-0004-0000-0000-000000000000}"/>
    <hyperlink ref="D84" r:id="rId2" xr:uid="{00000000-0004-0000-0000-000001000000}"/>
    <hyperlink ref="D85" r:id="rId3" xr:uid="{00000000-0004-0000-0000-000002000000}"/>
  </hyperlinks>
  <pageMargins left="0.7" right="0.7" top="0.75" bottom="0.75" header="0.3" footer="0.3"/>
  <pageSetup paperSize="9" scale="94" orientation="landscape" horizontalDpi="200" verticalDpi="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G23"/>
  <sheetViews>
    <sheetView showGridLines="0" workbookViewId="0">
      <selection activeCell="F29" sqref="F29"/>
    </sheetView>
  </sheetViews>
  <sheetFormatPr defaultRowHeight="11.4" x14ac:dyDescent="0.2"/>
  <cols>
    <col min="1" max="2" width="2.75" customWidth="1"/>
    <col min="3" max="5" width="40.625" customWidth="1"/>
    <col min="6" max="6" width="20.625" customWidth="1"/>
    <col min="7" max="7" width="17.625" customWidth="1"/>
  </cols>
  <sheetData>
    <row r="3" spans="3:7" ht="20.25" customHeight="1" x14ac:dyDescent="0.3">
      <c r="C3" s="12" t="s">
        <v>212</v>
      </c>
    </row>
    <row r="5" spans="3:7" ht="12" x14ac:dyDescent="0.25">
      <c r="C5" s="50" t="s">
        <v>207</v>
      </c>
      <c r="D5" s="50" t="s">
        <v>208</v>
      </c>
      <c r="E5" s="50" t="s">
        <v>209</v>
      </c>
      <c r="F5" s="50" t="s">
        <v>210</v>
      </c>
      <c r="G5" s="50" t="s">
        <v>211</v>
      </c>
    </row>
    <row r="6" spans="3:7" ht="34.200000000000003" x14ac:dyDescent="0.2">
      <c r="C6" s="204" t="s">
        <v>540</v>
      </c>
      <c r="D6" s="204" t="s">
        <v>541</v>
      </c>
      <c r="E6" s="204" t="s">
        <v>542</v>
      </c>
      <c r="F6" s="205" t="s">
        <v>543</v>
      </c>
      <c r="G6" s="206">
        <v>43678</v>
      </c>
    </row>
    <row r="7" spans="3:7" ht="22.8" x14ac:dyDescent="0.2">
      <c r="C7" s="204" t="s">
        <v>540</v>
      </c>
      <c r="D7" s="204" t="s">
        <v>544</v>
      </c>
      <c r="E7" s="204" t="s">
        <v>545</v>
      </c>
      <c r="F7" s="205" t="s">
        <v>543</v>
      </c>
      <c r="G7" s="206">
        <v>43678</v>
      </c>
    </row>
    <row r="8" spans="3:7" ht="45.6" x14ac:dyDescent="0.2">
      <c r="C8" s="204" t="s">
        <v>546</v>
      </c>
      <c r="D8" s="204" t="s">
        <v>547</v>
      </c>
      <c r="E8" s="204" t="s">
        <v>548</v>
      </c>
      <c r="F8" s="205" t="s">
        <v>543</v>
      </c>
      <c r="G8" s="206">
        <v>43678</v>
      </c>
    </row>
    <row r="9" spans="3:7" ht="45.6" x14ac:dyDescent="0.2">
      <c r="C9" s="204" t="s">
        <v>549</v>
      </c>
      <c r="D9" s="204" t="s">
        <v>550</v>
      </c>
      <c r="E9" s="204" t="s">
        <v>551</v>
      </c>
      <c r="F9" s="205" t="s">
        <v>552</v>
      </c>
      <c r="G9" s="206">
        <v>44805</v>
      </c>
    </row>
    <row r="10" spans="3:7" x14ac:dyDescent="0.2">
      <c r="C10" s="204"/>
      <c r="D10" s="204"/>
      <c r="E10" s="204"/>
      <c r="F10" s="205"/>
      <c r="G10" s="206"/>
    </row>
    <row r="11" spans="3:7" x14ac:dyDescent="0.2">
      <c r="C11" s="204"/>
      <c r="D11" s="204"/>
      <c r="E11" s="204"/>
      <c r="F11" s="205"/>
      <c r="G11" s="206"/>
    </row>
    <row r="12" spans="3:7" x14ac:dyDescent="0.2">
      <c r="C12" s="204"/>
      <c r="D12" s="204"/>
      <c r="E12" s="204"/>
      <c r="F12" s="205"/>
      <c r="G12" s="206"/>
    </row>
    <row r="13" spans="3:7" x14ac:dyDescent="0.2">
      <c r="C13" s="204"/>
      <c r="D13" s="204"/>
      <c r="E13" s="204"/>
      <c r="F13" s="205"/>
      <c r="G13" s="206"/>
    </row>
    <row r="14" spans="3:7" x14ac:dyDescent="0.2">
      <c r="C14" s="204"/>
      <c r="D14" s="204"/>
      <c r="E14" s="204"/>
      <c r="F14" s="205"/>
      <c r="G14" s="206"/>
    </row>
    <row r="15" spans="3:7" x14ac:dyDescent="0.2">
      <c r="C15" s="204"/>
      <c r="D15" s="204"/>
      <c r="E15" s="204"/>
      <c r="F15" s="205"/>
      <c r="G15" s="206"/>
    </row>
    <row r="16" spans="3:7" x14ac:dyDescent="0.2">
      <c r="C16" s="204"/>
      <c r="D16" s="204"/>
      <c r="E16" s="204"/>
      <c r="F16" s="205"/>
      <c r="G16" s="206"/>
    </row>
    <row r="17" spans="3:7" x14ac:dyDescent="0.2">
      <c r="C17" s="204"/>
      <c r="D17" s="204"/>
      <c r="E17" s="204"/>
      <c r="F17" s="205"/>
      <c r="G17" s="206"/>
    </row>
    <row r="18" spans="3:7" x14ac:dyDescent="0.2">
      <c r="C18" s="204"/>
      <c r="D18" s="204"/>
      <c r="E18" s="204"/>
      <c r="F18" s="205"/>
      <c r="G18" s="206"/>
    </row>
    <row r="19" spans="3:7" x14ac:dyDescent="0.2">
      <c r="C19" s="204"/>
      <c r="D19" s="204"/>
      <c r="E19" s="204"/>
      <c r="F19" s="205"/>
      <c r="G19" s="206"/>
    </row>
    <row r="20" spans="3:7" x14ac:dyDescent="0.2">
      <c r="C20" s="204"/>
      <c r="D20" s="204"/>
      <c r="E20" s="204"/>
      <c r="F20" s="205"/>
      <c r="G20" s="206"/>
    </row>
    <row r="21" spans="3:7" x14ac:dyDescent="0.2">
      <c r="C21" s="204"/>
      <c r="D21" s="204"/>
      <c r="E21" s="204"/>
      <c r="F21" s="205"/>
      <c r="G21" s="206"/>
    </row>
    <row r="22" spans="3:7" x14ac:dyDescent="0.2">
      <c r="C22" s="204"/>
      <c r="D22" s="204"/>
      <c r="E22" s="204"/>
      <c r="F22" s="205"/>
      <c r="G22" s="206"/>
    </row>
    <row r="23" spans="3:7" x14ac:dyDescent="0.2">
      <c r="C23" s="204"/>
      <c r="D23" s="204"/>
      <c r="E23" s="204"/>
      <c r="F23" s="205"/>
      <c r="G23" s="206"/>
    </row>
  </sheetData>
  <sheetProtection algorithmName="SHA-512" hashValue="8QalnQzVXfG1RTlsypctTWkpymHvuFM1gV47mT2NaRkfv2hfcBt0jc7d/N6QZ782GrYNxF2ByNsRa8tgNZpG+Q==" saltValue="cF8AEDFqgu/36fARB6CGa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theme="7"/>
  </sheetPr>
  <dimension ref="A3:U27"/>
  <sheetViews>
    <sheetView showGridLines="0" zoomScaleNormal="100" workbookViewId="0">
      <selection activeCell="I36" sqref="I36"/>
    </sheetView>
  </sheetViews>
  <sheetFormatPr defaultRowHeight="11.4" x14ac:dyDescent="0.2"/>
  <cols>
    <col min="1" max="3" width="2.75" customWidth="1"/>
    <col min="4" max="4" width="23.875" customWidth="1"/>
    <col min="5" max="5" width="8" customWidth="1"/>
    <col min="6" max="6" width="2.75" customWidth="1"/>
    <col min="7" max="7" width="24.625" customWidth="1"/>
    <col min="9" max="9" width="18.25" customWidth="1"/>
    <col min="10" max="10" width="17.625" customWidth="1"/>
    <col min="14" max="14" width="9.875" bestFit="1" customWidth="1"/>
    <col min="16" max="16" width="8.875" customWidth="1"/>
    <col min="17" max="17" width="4.125" customWidth="1"/>
    <col min="20" max="20" width="14.875" customWidth="1"/>
  </cols>
  <sheetData>
    <row r="3" spans="1:17" ht="21" x14ac:dyDescent="0.4">
      <c r="C3" s="191" t="s">
        <v>176</v>
      </c>
    </row>
    <row r="5" spans="1:17" x14ac:dyDescent="0.2">
      <c r="D5" t="s">
        <v>219</v>
      </c>
      <c r="Q5" s="207" t="s">
        <v>246</v>
      </c>
    </row>
    <row r="6" spans="1:17" x14ac:dyDescent="0.2">
      <c r="Q6" s="211"/>
    </row>
    <row r="8" spans="1:17" ht="12" x14ac:dyDescent="0.25">
      <c r="D8" s="2" t="str">
        <f>"The maximum price for the new development area '"&amp;'General inputs'!H7&amp;"' is:"</f>
        <v>The maximum price for the new development area 'Aerotropolis' is:</v>
      </c>
      <c r="J8" s="304">
        <f>G19</f>
        <v>124748.88114710392</v>
      </c>
      <c r="K8" t="str">
        <f>"per ET ($"&amp;'General inputs'!$I$40&amp;")."</f>
        <v>per ET ($2026-27).</v>
      </c>
    </row>
    <row r="10" spans="1:17" ht="12" x14ac:dyDescent="0.25">
      <c r="A10" s="124"/>
      <c r="B10" s="124"/>
      <c r="C10" s="2"/>
      <c r="D10" s="125" t="s">
        <v>96</v>
      </c>
      <c r="E10" s="2"/>
      <c r="F10" s="2"/>
      <c r="G10" s="2"/>
      <c r="H10" s="2"/>
      <c r="J10" s="179">
        <f>IF($J$8&lt;=0,0,IF('General inputs'!$H$42='General inputs'!$L$37,'MP Calculations'!F22,IF('General inputs'!$H$42='General inputs'!$L$38,'MP Calculations'!F22*1000,'MP Calculations'!F22*1000000)))</f>
        <v>0</v>
      </c>
      <c r="K10" s="2" t="s">
        <v>85</v>
      </c>
      <c r="L10" s="2"/>
      <c r="M10" s="2"/>
    </row>
    <row r="12" spans="1:17" x14ac:dyDescent="0.2">
      <c r="G12" s="2"/>
    </row>
    <row r="13" spans="1:17" x14ac:dyDescent="0.2">
      <c r="D13" s="125" t="s">
        <v>177</v>
      </c>
      <c r="G13" s="2"/>
    </row>
    <row r="14" spans="1:17" x14ac:dyDescent="0.2">
      <c r="G14" s="2"/>
    </row>
    <row r="15" spans="1:17" x14ac:dyDescent="0.2">
      <c r="G15" s="2"/>
    </row>
    <row r="17" spans="4:21" x14ac:dyDescent="0.2">
      <c r="D17" t="str">
        <f>"in $, $"&amp;'General inputs'!$I$40&amp;", where:"</f>
        <v>in $, $2026-27, where:</v>
      </c>
    </row>
    <row r="19" spans="4:21" x14ac:dyDescent="0.2">
      <c r="E19" t="s">
        <v>193</v>
      </c>
      <c r="F19" s="41" t="s">
        <v>64</v>
      </c>
      <c r="G19" s="141">
        <f>IF('General inputs'!$H$42='General inputs'!$L$37,'MP Calculations'!C22,IF('General inputs'!$H$42='General inputs'!$L$38,'MP Calculations'!C22*1000,'MP Calculations'!C22*1000000))</f>
        <v>124748.88114710392</v>
      </c>
      <c r="H19" s="41" t="s">
        <v>64</v>
      </c>
      <c r="I19" s="195" t="s">
        <v>220</v>
      </c>
      <c r="J19" s="2"/>
      <c r="K19" s="2"/>
      <c r="L19" s="2"/>
      <c r="M19" s="2"/>
      <c r="N19" s="2"/>
      <c r="O19" s="2"/>
      <c r="P19" s="2"/>
      <c r="Q19" s="2"/>
      <c r="R19" s="2"/>
      <c r="S19" s="2"/>
      <c r="T19" s="2"/>
      <c r="U19" s="2"/>
    </row>
    <row r="20" spans="4:21" ht="15" x14ac:dyDescent="0.35">
      <c r="E20" t="s">
        <v>68</v>
      </c>
      <c r="F20" s="41" t="s">
        <v>64</v>
      </c>
      <c r="G20" s="141">
        <f>IF('General inputs'!$H$42='General inputs'!$L$37,'MP Calculations'!H20,IF('General inputs'!$H$42='General inputs'!$L$38,'MP Calculations'!H20*1000,'MP Calculations'!H20*1000000))</f>
        <v>0</v>
      </c>
      <c r="H20" s="41" t="s">
        <v>64</v>
      </c>
      <c r="I20" s="2" t="s">
        <v>156</v>
      </c>
      <c r="J20" s="2"/>
      <c r="K20" s="2"/>
      <c r="L20" s="2"/>
      <c r="M20" s="2"/>
      <c r="N20" s="2"/>
      <c r="O20" s="2"/>
      <c r="P20" s="2"/>
      <c r="Q20" s="2"/>
      <c r="R20" s="2"/>
      <c r="S20" s="2"/>
      <c r="T20" s="2"/>
      <c r="U20" s="2"/>
    </row>
    <row r="21" spans="4:21" ht="15" x14ac:dyDescent="0.35">
      <c r="E21" t="s">
        <v>69</v>
      </c>
      <c r="F21" s="41" t="s">
        <v>64</v>
      </c>
      <c r="G21" s="141">
        <f>IF('General inputs'!$H$42='General inputs'!$L$37,SUM('MP Calculations'!I20:K20),IF('General inputs'!$H$42='General inputs'!$L$38,SUM('MP Calculations'!I20:K20)*1000,SUM('MP Calculations'!I20:K20)*1000000))</f>
        <v>2221156077.064383</v>
      </c>
      <c r="H21" s="41" t="s">
        <v>64</v>
      </c>
      <c r="I21" s="2" t="s">
        <v>157</v>
      </c>
      <c r="J21" s="2"/>
      <c r="K21" s="2"/>
      <c r="L21" s="2"/>
      <c r="M21" s="2"/>
      <c r="N21" s="2"/>
      <c r="O21" s="2"/>
      <c r="P21" s="2"/>
      <c r="Q21" s="2"/>
      <c r="R21" s="2"/>
      <c r="S21" s="2"/>
      <c r="T21" s="2"/>
      <c r="U21" s="2"/>
    </row>
    <row r="22" spans="4:21" ht="15" x14ac:dyDescent="0.35">
      <c r="E22" t="s">
        <v>243</v>
      </c>
      <c r="F22" s="41" t="s">
        <v>64</v>
      </c>
      <c r="G22" s="72">
        <f>'MP Calculations'!H21</f>
        <v>21181.497226457192</v>
      </c>
      <c r="H22" s="41" t="s">
        <v>64</v>
      </c>
      <c r="I22" s="193" t="s">
        <v>158</v>
      </c>
      <c r="J22" s="194"/>
      <c r="K22" s="194"/>
      <c r="L22" s="194"/>
      <c r="M22" s="194"/>
      <c r="N22" s="194"/>
      <c r="O22" s="194"/>
      <c r="P22" s="194"/>
      <c r="Q22" s="194"/>
      <c r="R22" s="194"/>
      <c r="S22" s="194"/>
      <c r="T22" s="194"/>
      <c r="U22" s="194"/>
    </row>
    <row r="23" spans="4:21" ht="15" x14ac:dyDescent="0.35">
      <c r="E23" t="s">
        <v>244</v>
      </c>
      <c r="F23" s="41" t="s">
        <v>64</v>
      </c>
      <c r="G23" s="72">
        <f>'MP Calculations'!J21</f>
        <v>19332.063113730812</v>
      </c>
      <c r="H23" s="41" t="s">
        <v>64</v>
      </c>
      <c r="I23" s="193" t="s">
        <v>159</v>
      </c>
      <c r="J23" s="194"/>
      <c r="K23" s="194"/>
      <c r="L23" s="194"/>
      <c r="M23" s="194"/>
      <c r="N23" s="194"/>
      <c r="O23" s="194"/>
      <c r="P23" s="194"/>
      <c r="Q23" s="194"/>
      <c r="R23" s="194"/>
      <c r="S23" s="194"/>
      <c r="T23" s="194"/>
      <c r="U23" s="194"/>
    </row>
    <row r="24" spans="4:21" ht="15" x14ac:dyDescent="0.35">
      <c r="E24" t="s">
        <v>245</v>
      </c>
      <c r="F24" s="41" t="s">
        <v>64</v>
      </c>
      <c r="G24" s="72">
        <f>'MP Calculations'!L21</f>
        <v>19332.063113730812</v>
      </c>
      <c r="H24" s="41" t="s">
        <v>64</v>
      </c>
      <c r="I24" s="193" t="s">
        <v>160</v>
      </c>
      <c r="J24" s="194"/>
      <c r="K24" s="194"/>
      <c r="L24" s="194"/>
      <c r="M24" s="194"/>
      <c r="N24" s="194"/>
      <c r="O24" s="194"/>
      <c r="P24" s="194"/>
      <c r="Q24" s="194"/>
      <c r="R24" s="194"/>
      <c r="S24" s="194"/>
      <c r="T24" s="194"/>
      <c r="U24" s="194"/>
    </row>
    <row r="25" spans="4:21" ht="15" x14ac:dyDescent="0.35">
      <c r="E25" t="s">
        <v>70</v>
      </c>
      <c r="F25" s="41" t="s">
        <v>64</v>
      </c>
      <c r="G25" s="141">
        <f>'MP Calculations'!R29</f>
        <v>356279583.81382197</v>
      </c>
      <c r="H25" s="41" t="s">
        <v>64</v>
      </c>
      <c r="I25" s="2" t="s">
        <v>161</v>
      </c>
      <c r="J25" s="2"/>
      <c r="K25" s="2"/>
      <c r="L25" s="2"/>
      <c r="M25" s="2"/>
      <c r="N25" s="2"/>
      <c r="O25" s="2"/>
      <c r="P25" s="2"/>
      <c r="Q25" s="2"/>
      <c r="R25" s="2"/>
      <c r="S25" s="2"/>
      <c r="T25" s="2"/>
      <c r="U25" s="2"/>
    </row>
    <row r="26" spans="4:21" ht="15" x14ac:dyDescent="0.35">
      <c r="E26" t="s">
        <v>71</v>
      </c>
      <c r="F26" s="41" t="s">
        <v>64</v>
      </c>
      <c r="G26" s="141">
        <f>'MP Calculations'!U29</f>
        <v>546776750.45255566</v>
      </c>
      <c r="H26" s="41" t="s">
        <v>64</v>
      </c>
      <c r="I26" s="2" t="s">
        <v>162</v>
      </c>
      <c r="J26" s="2"/>
      <c r="K26" s="2"/>
      <c r="L26" s="2"/>
      <c r="M26" s="2"/>
      <c r="N26" s="2"/>
      <c r="O26" s="2"/>
      <c r="P26" s="2"/>
      <c r="Q26" s="2"/>
      <c r="R26" s="2"/>
      <c r="S26" s="2"/>
      <c r="T26" s="2"/>
      <c r="U26" s="2"/>
    </row>
    <row r="27" spans="4:21" x14ac:dyDescent="0.2">
      <c r="E27" t="s">
        <v>72</v>
      </c>
      <c r="F27" s="41" t="s">
        <v>64</v>
      </c>
      <c r="G27" s="37" t="str">
        <f>INDEX('MP Calculations'!$D$39:$D$129,MATCH('General inputs'!$H$38-1,'MP Calculations'!C39:C129))</f>
        <v>2055-56</v>
      </c>
      <c r="H27" s="41" t="s">
        <v>64</v>
      </c>
      <c r="I27" s="2" t="s">
        <v>242</v>
      </c>
      <c r="J27" s="2"/>
      <c r="K27" s="2"/>
      <c r="L27" s="2"/>
      <c r="M27" s="2"/>
      <c r="N27" s="2"/>
      <c r="O27" s="2"/>
      <c r="P27" s="2"/>
      <c r="Q27" s="2"/>
      <c r="R27" s="2"/>
      <c r="S27" s="2"/>
      <c r="T27" s="2"/>
      <c r="U27" s="2"/>
    </row>
  </sheetData>
  <sheetProtection algorithmName="SHA-512" hashValue="21uB0BR31nKte1BAzdBPEYlhFiXx7+Pn8YIeuZsNVijA1vup07fo/HdC+XTxfDKRaMZpRM4goW9ZIxohDxtHMw==" saltValue="Ik/Bv4+tLMF0rGMMpQO11Q==" spinCount="100000" sheet="1" formatCells="0" formatColumns="0" formatRows="0" insertColumns="0" insertRows="0" insertHyperlinks="0" deleteColumns="0" deleteRows="0" sort="0" autoFilter="0" pivotTables="0"/>
  <hyperlinks>
    <hyperlink ref="Q5" r:id="rId1" display="https://www.ipart.nsw.gov.au/Home/Industries/Water/Reviews/Metro-Pricing/Developer-charges-and-backlog-sewerage-charges-for-metropolitan-water-agencies-2018" xr:uid="{77BFD019-0E73-4FC5-8846-946DCAF6FC3D}"/>
  </hyperlinks>
  <pageMargins left="0.7" right="0.7" top="0.75" bottom="0.75" header="0.3" footer="0.3"/>
  <pageSetup paperSize="9" orientation="portrait" horizontalDpi="200" verticalDpi="200"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tabColor theme="7" tint="0.79998168889431442"/>
  </sheetPr>
  <dimension ref="A1:AA130"/>
  <sheetViews>
    <sheetView showGridLines="0" topLeftCell="C109" zoomScale="85" zoomScaleNormal="85" workbookViewId="0">
      <selection activeCell="F129" sqref="F129"/>
    </sheetView>
  </sheetViews>
  <sheetFormatPr defaultRowHeight="11.4" x14ac:dyDescent="0.2"/>
  <cols>
    <col min="1" max="2" width="2.75" customWidth="1"/>
    <col min="3" max="3" width="20.125" customWidth="1"/>
    <col min="4" max="4" width="21.625" customWidth="1"/>
    <col min="5" max="5" width="28.25" customWidth="1"/>
    <col min="6" max="8" width="15.75" customWidth="1"/>
    <col min="9" max="9" width="2.75" customWidth="1"/>
    <col min="10" max="14" width="15.75" customWidth="1"/>
    <col min="15" max="15" width="21.25" customWidth="1"/>
    <col min="16" max="16" width="2.75" customWidth="1"/>
    <col min="17" max="18" width="15.75" customWidth="1"/>
    <col min="19" max="19" width="2.75" customWidth="1"/>
    <col min="20" max="21" width="15.75" customWidth="1"/>
    <col min="22" max="22" width="2.75" customWidth="1"/>
    <col min="23" max="23" width="15.75" customWidth="1"/>
    <col min="24" max="24" width="17.75" customWidth="1"/>
    <col min="26" max="26" width="13.75" customWidth="1"/>
  </cols>
  <sheetData>
    <row r="1" spans="1:25" x14ac:dyDescent="0.2">
      <c r="A1" t="s">
        <v>59</v>
      </c>
    </row>
    <row r="3" spans="1:25" ht="21" x14ac:dyDescent="0.4">
      <c r="C3" s="63" t="s">
        <v>186</v>
      </c>
      <c r="H3" s="72"/>
    </row>
    <row r="5" spans="1:25" x14ac:dyDescent="0.2">
      <c r="L5" s="263"/>
      <c r="M5" s="263"/>
      <c r="N5" s="263"/>
      <c r="O5" s="72"/>
      <c r="Q5" s="72"/>
    </row>
    <row r="6" spans="1:25" ht="15.6" x14ac:dyDescent="0.3">
      <c r="C6" s="3" t="s">
        <v>32</v>
      </c>
      <c r="E6" s="46"/>
      <c r="O6" s="263"/>
      <c r="Q6" s="263"/>
    </row>
    <row r="7" spans="1:25" x14ac:dyDescent="0.2">
      <c r="B7" s="57"/>
      <c r="C7" s="45"/>
      <c r="D7" s="45"/>
      <c r="E7" s="45"/>
      <c r="F7" s="45"/>
      <c r="G7" s="45"/>
      <c r="H7" s="45"/>
      <c r="I7" s="45"/>
      <c r="J7" s="45"/>
      <c r="K7" s="58"/>
    </row>
    <row r="8" spans="1:25" x14ac:dyDescent="0.2">
      <c r="B8" s="59"/>
      <c r="C8" s="1"/>
      <c r="D8" s="1"/>
      <c r="F8" s="1"/>
      <c r="G8" s="1"/>
      <c r="H8" s="1"/>
      <c r="I8" s="1"/>
      <c r="J8" s="53" t="s">
        <v>33</v>
      </c>
      <c r="K8" s="60"/>
    </row>
    <row r="9" spans="1:25" x14ac:dyDescent="0.2">
      <c r="A9" s="65">
        <v>1</v>
      </c>
      <c r="B9" s="59"/>
      <c r="C9" s="80" t="str">
        <f>"Table "&amp;A9&amp;":  Calculation of maximum price ("&amp;'General inputs'!H42&amp;", $"&amp;'General inputs'!I40&amp;")"</f>
        <v>Table 1:  Calculation of maximum price ($, $2026-27)</v>
      </c>
      <c r="D9" s="81"/>
      <c r="E9" s="81"/>
      <c r="F9" s="80"/>
      <c r="G9" s="80"/>
      <c r="H9" s="80"/>
      <c r="I9" s="80"/>
      <c r="J9" s="80">
        <f>ROW(C17)</f>
        <v>17</v>
      </c>
      <c r="K9" s="82"/>
      <c r="L9" s="81"/>
      <c r="M9" s="81"/>
      <c r="N9" s="81"/>
      <c r="O9" s="81"/>
      <c r="P9" s="81"/>
      <c r="Q9" s="81"/>
      <c r="R9" s="81"/>
      <c r="U9" s="81"/>
      <c r="V9" s="81"/>
      <c r="W9" s="81"/>
      <c r="X9" s="81"/>
      <c r="Y9" s="81"/>
    </row>
    <row r="10" spans="1:25" x14ac:dyDescent="0.2">
      <c r="A10" s="91">
        <f>A9+1</f>
        <v>2</v>
      </c>
      <c r="B10" s="92"/>
      <c r="C10" s="80" t="str">
        <f>"Table "&amp;A10&amp;":  Key variables used in maximum price calculation ("&amp;'General inputs'!H42&amp;", $"&amp;'General inputs'!I40&amp;")"</f>
        <v>Table 2:  Key variables used in maximum price calculation ($, $2026-27)</v>
      </c>
      <c r="D10" s="81"/>
      <c r="E10" s="81"/>
      <c r="F10" s="80"/>
      <c r="G10" s="80"/>
      <c r="H10" s="80"/>
      <c r="I10" s="80"/>
      <c r="J10" s="80">
        <f>ROW(C26)</f>
        <v>26</v>
      </c>
      <c r="K10" s="82"/>
      <c r="L10" s="81"/>
      <c r="M10" s="81"/>
      <c r="N10" s="81"/>
      <c r="O10" s="81"/>
      <c r="P10" s="81"/>
      <c r="Q10" s="81"/>
      <c r="R10" s="81"/>
      <c r="U10" s="81"/>
      <c r="V10" s="81"/>
      <c r="W10" s="81"/>
      <c r="X10" s="81"/>
      <c r="Y10" s="81"/>
    </row>
    <row r="11" spans="1:25" x14ac:dyDescent="0.2">
      <c r="A11" s="91">
        <f>A10+1</f>
        <v>3</v>
      </c>
      <c r="B11" s="92"/>
      <c r="C11" s="80" t="str">
        <f>"Table "&amp;A11&amp;":  Annual calculation over analysis horizon ("&amp;'General inputs'!H42&amp;", $"&amp;'General inputs'!I40&amp;")"</f>
        <v>Table 3:  Annual calculation over analysis horizon ($, $2026-27)</v>
      </c>
      <c r="D11" s="81"/>
      <c r="E11" s="81"/>
      <c r="F11" s="80"/>
      <c r="G11" s="80"/>
      <c r="H11" s="80"/>
      <c r="I11" s="80"/>
      <c r="J11" s="80">
        <f>ROW(C35)</f>
        <v>35</v>
      </c>
      <c r="K11" s="82"/>
      <c r="L11" s="81"/>
      <c r="M11" s="81"/>
      <c r="N11" s="81"/>
      <c r="O11" s="81"/>
      <c r="P11" s="81"/>
      <c r="Q11" s="81"/>
      <c r="R11" s="81"/>
      <c r="S11" s="81"/>
      <c r="T11" s="81"/>
      <c r="U11" s="81"/>
      <c r="V11" s="81"/>
      <c r="W11" s="81"/>
      <c r="X11" s="81"/>
      <c r="Y11" s="81"/>
    </row>
    <row r="12" spans="1:25" x14ac:dyDescent="0.2">
      <c r="A12" s="81"/>
      <c r="B12" s="93"/>
      <c r="C12" s="83"/>
      <c r="D12" s="83"/>
      <c r="E12" s="83"/>
      <c r="F12" s="83"/>
      <c r="G12" s="83"/>
      <c r="H12" s="83"/>
      <c r="I12" s="83"/>
      <c r="J12" s="83"/>
      <c r="K12" s="84"/>
      <c r="L12" s="81"/>
      <c r="M12" s="81"/>
      <c r="N12" s="81"/>
      <c r="O12" s="81"/>
      <c r="P12" s="81"/>
      <c r="Q12" s="81"/>
      <c r="R12" s="81"/>
      <c r="S12" s="81"/>
      <c r="T12" s="81"/>
      <c r="U12" s="81"/>
      <c r="V12" s="81"/>
      <c r="W12" s="81"/>
      <c r="X12" s="81"/>
      <c r="Y12" s="81"/>
    </row>
    <row r="13" spans="1:25" x14ac:dyDescent="0.2">
      <c r="A13" s="81"/>
      <c r="B13" s="80"/>
      <c r="C13" s="80"/>
      <c r="D13" s="80"/>
      <c r="E13" s="85"/>
      <c r="F13" s="80"/>
      <c r="G13" s="80"/>
      <c r="H13" s="80"/>
      <c r="I13" s="80"/>
      <c r="J13" s="80"/>
      <c r="K13" s="80"/>
      <c r="L13" s="81"/>
      <c r="M13" s="81"/>
      <c r="N13" s="81"/>
      <c r="O13" s="81"/>
      <c r="P13" s="81"/>
      <c r="Q13" s="81"/>
      <c r="R13" s="81"/>
      <c r="S13" s="81"/>
      <c r="T13" s="81"/>
      <c r="U13" s="81"/>
      <c r="V13" s="81"/>
      <c r="W13" s="81"/>
      <c r="X13" s="81"/>
      <c r="Y13" s="81"/>
    </row>
    <row r="14" spans="1:25" ht="12" x14ac:dyDescent="0.25">
      <c r="A14" s="81"/>
      <c r="B14" s="144" t="str">
        <f>"Note:  an input is required in "&amp;ADDRESS(ROW($G$22),COLUMN($G$22))&amp;" to incorporate the Headwork costs per ET into the maximum price."</f>
        <v>Note:  an input is required in $G$22 to incorporate the Headwork costs per ET into the maximum price.</v>
      </c>
      <c r="C14" s="80"/>
      <c r="D14" s="80"/>
      <c r="E14" s="80"/>
      <c r="F14" s="80"/>
      <c r="G14" s="80"/>
      <c r="H14" s="80"/>
      <c r="I14" s="80"/>
      <c r="J14" s="80"/>
      <c r="K14" s="80"/>
      <c r="L14" s="81"/>
      <c r="M14" s="81"/>
      <c r="N14" s="81"/>
      <c r="O14" s="81"/>
      <c r="P14" s="81"/>
      <c r="Q14" s="81"/>
      <c r="R14" s="81"/>
      <c r="S14" s="81"/>
      <c r="T14" s="81"/>
      <c r="U14" s="81"/>
      <c r="V14" s="81"/>
      <c r="W14" s="81"/>
      <c r="X14" s="81"/>
      <c r="Y14" s="81"/>
    </row>
    <row r="15" spans="1:25" ht="12" x14ac:dyDescent="0.25">
      <c r="A15" s="81"/>
      <c r="B15" s="144" t="str">
        <f>"Note:  an input is required in "&amp;ADDRESS(ROW($F$22),COLUMN($F$22))&amp;" to incorporate the Scheme cost allocation per ET into the maximum price."</f>
        <v>Note:  an input is required in $F$22 to incorporate the Scheme cost allocation per ET into the maximum price.</v>
      </c>
      <c r="C15" s="80"/>
      <c r="D15" s="80"/>
      <c r="E15" s="80"/>
      <c r="F15" s="80"/>
      <c r="G15" s="80"/>
      <c r="H15" s="80"/>
      <c r="I15" s="80"/>
      <c r="J15" s="80"/>
      <c r="K15" s="80"/>
      <c r="L15" s="81"/>
      <c r="M15" s="81"/>
      <c r="N15" s="81"/>
      <c r="O15" s="81"/>
      <c r="P15" s="81"/>
      <c r="Q15" s="81"/>
      <c r="R15" s="81"/>
      <c r="S15" s="81"/>
      <c r="T15" s="81"/>
      <c r="U15" s="81"/>
      <c r="V15" s="81"/>
      <c r="W15" s="81"/>
      <c r="X15" s="81"/>
      <c r="Y15" s="81"/>
    </row>
    <row r="16" spans="1:25" x14ac:dyDescent="0.2">
      <c r="A16" s="81"/>
      <c r="B16" s="81"/>
      <c r="C16" s="81"/>
      <c r="D16" s="81"/>
      <c r="F16" s="81"/>
      <c r="G16" s="81"/>
      <c r="H16" s="81"/>
      <c r="I16" s="81"/>
      <c r="J16" s="81"/>
      <c r="K16" s="81"/>
      <c r="L16" s="81"/>
      <c r="M16" s="81"/>
      <c r="N16" s="81"/>
      <c r="O16" s="81"/>
      <c r="P16" s="81"/>
      <c r="Q16" s="81"/>
      <c r="R16" s="81"/>
      <c r="S16" s="81"/>
      <c r="T16" s="81"/>
      <c r="U16" s="81"/>
      <c r="V16" s="81"/>
      <c r="W16" s="81"/>
      <c r="X16" s="81"/>
      <c r="Y16" s="81"/>
    </row>
    <row r="17" spans="1:25" ht="17.399999999999999" x14ac:dyDescent="0.3">
      <c r="A17" s="81"/>
      <c r="B17" s="81"/>
      <c r="C17" s="86" t="str">
        <f>C9</f>
        <v>Table 1:  Calculation of maximum price ($, $2026-27)</v>
      </c>
      <c r="D17" s="81"/>
      <c r="E17" s="83"/>
      <c r="F17" s="81"/>
      <c r="G17" s="81"/>
      <c r="H17" s="81"/>
      <c r="I17" s="81"/>
      <c r="J17" s="81"/>
      <c r="K17" s="81"/>
      <c r="L17" s="81"/>
      <c r="M17" s="81"/>
      <c r="N17" s="81"/>
      <c r="O17" s="81"/>
      <c r="P17" s="81"/>
      <c r="Q17" s="81"/>
      <c r="R17" s="81"/>
      <c r="S17" s="81"/>
      <c r="T17" s="81"/>
      <c r="U17" s="81"/>
      <c r="V17" s="81"/>
      <c r="W17" s="81"/>
      <c r="X17" s="81"/>
      <c r="Y17" s="81"/>
    </row>
    <row r="18" spans="1:25" x14ac:dyDescent="0.2">
      <c r="A18" s="81"/>
      <c r="B18" s="94"/>
      <c r="C18" s="154"/>
      <c r="D18" s="143"/>
      <c r="E18" s="143"/>
      <c r="F18" s="154"/>
      <c r="G18" s="154"/>
      <c r="H18" s="154"/>
      <c r="I18" s="143"/>
      <c r="J18" s="154"/>
      <c r="K18" s="154"/>
      <c r="L18" s="85"/>
      <c r="M18" s="87"/>
      <c r="N18" s="81"/>
      <c r="O18" s="81"/>
      <c r="P18" s="81"/>
      <c r="Q18" s="81"/>
      <c r="R18" s="81"/>
      <c r="S18" s="81"/>
      <c r="T18" s="81"/>
      <c r="U18" s="81"/>
      <c r="V18" s="81"/>
      <c r="W18" s="81"/>
      <c r="X18" s="81"/>
      <c r="Y18" s="81"/>
    </row>
    <row r="19" spans="1:25" ht="48" x14ac:dyDescent="0.25">
      <c r="A19" s="81"/>
      <c r="B19" s="92"/>
      <c r="C19" s="88" t="s">
        <v>187</v>
      </c>
      <c r="F19" s="162" t="s">
        <v>135</v>
      </c>
      <c r="G19" s="162" t="s">
        <v>205</v>
      </c>
      <c r="H19" s="161" t="s">
        <v>120</v>
      </c>
      <c r="I19" s="163"/>
      <c r="J19" s="161" t="s">
        <v>121</v>
      </c>
      <c r="K19" s="161" t="s">
        <v>122</v>
      </c>
      <c r="L19" s="161" t="s">
        <v>137</v>
      </c>
      <c r="M19" s="82"/>
      <c r="N19" s="81"/>
      <c r="O19" s="81"/>
      <c r="P19" s="81"/>
      <c r="Q19" s="81"/>
      <c r="R19" s="81"/>
      <c r="S19" s="81"/>
      <c r="T19" s="81"/>
      <c r="U19" s="81"/>
      <c r="V19" s="81"/>
      <c r="W19" s="81"/>
      <c r="X19" s="81"/>
      <c r="Y19" s="81"/>
    </row>
    <row r="20" spans="1:25" ht="12" x14ac:dyDescent="0.25">
      <c r="A20" s="81"/>
      <c r="B20" s="92"/>
      <c r="C20" s="80"/>
      <c r="E20" s="90" t="s">
        <v>134</v>
      </c>
      <c r="F20" s="80"/>
      <c r="H20" s="164">
        <f>K29</f>
        <v>0</v>
      </c>
      <c r="I20" s="166"/>
      <c r="J20" s="167">
        <f>M29</f>
        <v>0</v>
      </c>
      <c r="K20" s="167">
        <f>O29</f>
        <v>2221156077.064383</v>
      </c>
      <c r="L20" s="164">
        <f>R29-U29</f>
        <v>-190497166.63873369</v>
      </c>
      <c r="M20" s="82"/>
      <c r="N20" s="81"/>
      <c r="O20" s="81"/>
      <c r="P20" s="81"/>
      <c r="Q20" s="81"/>
      <c r="R20" s="81"/>
      <c r="S20" s="81"/>
      <c r="T20" s="81"/>
      <c r="U20" s="81"/>
      <c r="V20" s="81"/>
      <c r="W20" s="81"/>
      <c r="X20" s="81"/>
      <c r="Y20" s="81"/>
    </row>
    <row r="21" spans="1:25" ht="12" x14ac:dyDescent="0.25">
      <c r="A21" s="81"/>
      <c r="B21" s="92"/>
      <c r="C21" s="80"/>
      <c r="E21" s="90" t="s">
        <v>20</v>
      </c>
      <c r="F21" s="83"/>
      <c r="H21" s="164">
        <f>F29</f>
        <v>21181.497226457192</v>
      </c>
      <c r="I21" s="166"/>
      <c r="J21" s="167">
        <f>G29</f>
        <v>19332.063113730812</v>
      </c>
      <c r="K21" s="167">
        <f>G29</f>
        <v>19332.063113730812</v>
      </c>
      <c r="L21" s="164">
        <f>H29</f>
        <v>19332.063113730812</v>
      </c>
      <c r="M21" s="82"/>
      <c r="N21" s="81"/>
      <c r="O21" s="81"/>
      <c r="P21" s="81"/>
      <c r="Q21" s="81"/>
      <c r="R21" s="81"/>
      <c r="S21" s="81"/>
      <c r="T21" s="81"/>
      <c r="U21" s="81"/>
      <c r="V21" s="81"/>
      <c r="W21" s="81"/>
      <c r="X21" s="81"/>
      <c r="Y21" s="81"/>
    </row>
    <row r="22" spans="1:25" ht="12" customHeight="1" x14ac:dyDescent="0.25">
      <c r="B22" s="59"/>
      <c r="C22" s="305">
        <f>IF(SUM(F22:K22,-L22)&lt;0,0,SUM(F22:K22,-L22))</f>
        <v>124748.88114710392</v>
      </c>
      <c r="E22" s="90" t="s">
        <v>136</v>
      </c>
      <c r="F22" s="165">
        <v>0</v>
      </c>
      <c r="G22" s="165">
        <v>0</v>
      </c>
      <c r="H22" s="99">
        <f>H20/H21</f>
        <v>0</v>
      </c>
      <c r="I22" s="169"/>
      <c r="J22" s="168">
        <f>J20/J21</f>
        <v>0</v>
      </c>
      <c r="K22" s="168">
        <f>K20/K21</f>
        <v>114894.93200996134</v>
      </c>
      <c r="L22" s="99">
        <f>L20/L21</f>
        <v>-9853.9491371425829</v>
      </c>
      <c r="M22" s="60"/>
    </row>
    <row r="23" spans="1:25" ht="12" x14ac:dyDescent="0.25">
      <c r="B23" s="61"/>
      <c r="C23" s="64"/>
      <c r="D23" s="46"/>
      <c r="E23" s="46"/>
      <c r="F23" s="46"/>
      <c r="G23" s="46"/>
      <c r="H23" s="46"/>
      <c r="I23" s="46"/>
      <c r="J23" s="265"/>
      <c r="K23" s="265"/>
      <c r="L23" s="265"/>
      <c r="M23" s="62"/>
    </row>
    <row r="24" spans="1:25" x14ac:dyDescent="0.2">
      <c r="E24" s="45"/>
      <c r="J24" s="266"/>
      <c r="K24" s="267"/>
      <c r="L24" s="266"/>
    </row>
    <row r="25" spans="1:25" x14ac:dyDescent="0.2">
      <c r="C25" s="44"/>
      <c r="D25" s="56"/>
      <c r="J25" s="272"/>
      <c r="K25" s="268"/>
      <c r="L25" s="267"/>
    </row>
    <row r="26" spans="1:25" ht="17.399999999999999" x14ac:dyDescent="0.3">
      <c r="C26" s="86" t="str">
        <f>C10</f>
        <v>Table 2:  Key variables used in maximum price calculation ($, $2026-27)</v>
      </c>
      <c r="D26" s="96"/>
      <c r="E26" s="81"/>
      <c r="F26" s="81"/>
      <c r="G26" s="81"/>
      <c r="H26" s="81"/>
      <c r="I26" s="81"/>
      <c r="J26" s="273"/>
      <c r="K26" s="268"/>
      <c r="L26" s="269"/>
      <c r="M26" s="81"/>
      <c r="N26" s="81"/>
      <c r="O26" s="81"/>
      <c r="P26" s="81"/>
      <c r="Q26" s="81"/>
      <c r="R26" s="81"/>
      <c r="S26" s="81"/>
      <c r="T26" s="81"/>
      <c r="U26" s="81"/>
      <c r="V26" s="81"/>
      <c r="W26" s="81"/>
      <c r="X26" s="81"/>
      <c r="Y26" s="81"/>
    </row>
    <row r="27" spans="1:25" ht="17.399999999999999" x14ac:dyDescent="0.3">
      <c r="B27" s="57"/>
      <c r="C27" s="97"/>
      <c r="D27" s="98"/>
      <c r="E27" s="85"/>
      <c r="F27" s="85"/>
      <c r="G27" s="85"/>
      <c r="H27" s="85"/>
      <c r="I27" s="85"/>
      <c r="J27" s="85"/>
      <c r="K27" s="85"/>
      <c r="L27" s="85"/>
      <c r="M27" s="85"/>
      <c r="N27" s="85"/>
      <c r="O27" s="85"/>
      <c r="P27" s="85"/>
      <c r="Q27" s="85"/>
      <c r="R27" s="85"/>
      <c r="S27" s="85"/>
      <c r="T27" s="85"/>
      <c r="U27" s="85"/>
      <c r="V27" s="87"/>
      <c r="W27" s="81"/>
    </row>
    <row r="28" spans="1:25" ht="96" x14ac:dyDescent="0.25">
      <c r="B28" s="59"/>
      <c r="C28" s="80"/>
      <c r="D28" s="80"/>
      <c r="E28" s="171" t="s">
        <v>31</v>
      </c>
      <c r="F28" s="171" t="s">
        <v>138</v>
      </c>
      <c r="G28" s="171" t="s">
        <v>139</v>
      </c>
      <c r="H28" s="171" t="s">
        <v>140</v>
      </c>
      <c r="I28" s="172"/>
      <c r="J28" s="172"/>
      <c r="K28" s="171" t="s">
        <v>151</v>
      </c>
      <c r="L28" s="172"/>
      <c r="M28" s="171" t="s">
        <v>152</v>
      </c>
      <c r="N28" s="172"/>
      <c r="O28" s="171" t="s">
        <v>153</v>
      </c>
      <c r="P28" s="172"/>
      <c r="Q28" s="172"/>
      <c r="R28" s="171" t="s">
        <v>155</v>
      </c>
      <c r="S28" s="80"/>
      <c r="T28" s="80"/>
      <c r="U28" s="171" t="s">
        <v>141</v>
      </c>
      <c r="V28" s="82"/>
      <c r="W28" s="81"/>
    </row>
    <row r="29" spans="1:25" ht="12" x14ac:dyDescent="0.25">
      <c r="B29" s="59"/>
      <c r="D29" s="1"/>
      <c r="E29" s="99">
        <f>SUM(E39:E129)</f>
        <v>28055.521896044054</v>
      </c>
      <c r="F29" s="99">
        <f t="shared" ref="F29:H29" si="0">SUM(F39:F129)</f>
        <v>21181.497226457192</v>
      </c>
      <c r="G29" s="99">
        <f t="shared" si="0"/>
        <v>19332.063113730812</v>
      </c>
      <c r="H29" s="95">
        <f t="shared" si="0"/>
        <v>19332.063113730812</v>
      </c>
      <c r="I29" s="1"/>
      <c r="J29" s="1"/>
      <c r="K29" s="99">
        <f>K39</f>
        <v>0</v>
      </c>
      <c r="L29" s="1"/>
      <c r="M29" s="99">
        <f>SUM(M39:M129)</f>
        <v>0</v>
      </c>
      <c r="N29" s="1"/>
      <c r="O29" s="99">
        <f>SUM(O39:O129)</f>
        <v>2221156077.064383</v>
      </c>
      <c r="P29" s="1"/>
      <c r="Q29" s="1"/>
      <c r="R29" s="99">
        <f>SUM(R39:R129)</f>
        <v>356279583.81382197</v>
      </c>
      <c r="S29" s="1"/>
      <c r="T29" s="1"/>
      <c r="U29" s="99">
        <f>SUM(U39:U129)</f>
        <v>546776750.45255566</v>
      </c>
      <c r="V29" s="60"/>
    </row>
    <row r="30" spans="1:25" x14ac:dyDescent="0.2">
      <c r="B30" s="61"/>
      <c r="C30" s="46"/>
      <c r="D30" s="46"/>
      <c r="E30" s="46"/>
      <c r="F30" s="46"/>
      <c r="G30" s="46"/>
      <c r="H30" s="46"/>
      <c r="I30" s="46"/>
      <c r="J30" s="46"/>
      <c r="K30" s="46"/>
      <c r="L30" s="46"/>
      <c r="M30" s="46"/>
      <c r="N30" s="46"/>
      <c r="O30" s="46"/>
      <c r="P30" s="46"/>
      <c r="Q30" s="46"/>
      <c r="R30" s="46"/>
      <c r="S30" s="46"/>
      <c r="T30" s="46"/>
      <c r="U30" s="46"/>
      <c r="V30" s="62"/>
    </row>
    <row r="32" spans="1:25" x14ac:dyDescent="0.2">
      <c r="O32" s="72"/>
    </row>
    <row r="33" spans="2:27" ht="12" x14ac:dyDescent="0.25">
      <c r="B33" s="144" t="str">
        <f>"Note:  inputs are required in "&amp;'Reduction amount'!D17&amp;" and "&amp;'Reduction amount'!D18&amp;" to calculate the 'Reduction amount'."</f>
        <v>Note:  inputs are required in $Q$70:$Q$99 and $T$70:$T$99 to calculate the 'Reduction amount'.</v>
      </c>
      <c r="C33" s="81"/>
      <c r="D33" s="81"/>
      <c r="E33" s="81"/>
      <c r="F33" s="81"/>
      <c r="G33" s="81"/>
      <c r="H33" s="81"/>
      <c r="I33" s="81"/>
      <c r="J33" s="81"/>
      <c r="K33" s="81"/>
      <c r="L33" s="81"/>
      <c r="M33" s="81"/>
      <c r="N33" s="81"/>
      <c r="O33" s="270"/>
      <c r="P33" s="81"/>
      <c r="Q33" s="81"/>
      <c r="R33" s="81"/>
      <c r="S33" s="81"/>
      <c r="T33" s="81"/>
      <c r="U33" s="81"/>
      <c r="V33" s="81"/>
      <c r="W33" s="81"/>
    </row>
    <row r="34" spans="2:27" x14ac:dyDescent="0.2">
      <c r="B34" s="81"/>
      <c r="C34" s="81"/>
      <c r="D34" s="81"/>
      <c r="E34" s="81"/>
      <c r="F34" s="81"/>
      <c r="G34" s="81"/>
      <c r="H34" s="81"/>
      <c r="I34" s="81"/>
      <c r="J34" s="81"/>
      <c r="K34" s="81"/>
      <c r="L34" s="81"/>
      <c r="M34" s="81"/>
      <c r="N34" s="81"/>
      <c r="O34" s="271"/>
      <c r="P34" s="81"/>
      <c r="Q34" s="81"/>
      <c r="R34" s="81"/>
      <c r="S34" s="81"/>
      <c r="T34" s="81"/>
      <c r="U34" s="81"/>
      <c r="V34" s="81"/>
      <c r="W34" s="81"/>
    </row>
    <row r="35" spans="2:27" ht="17.399999999999999" x14ac:dyDescent="0.3">
      <c r="B35" s="81"/>
      <c r="C35" s="86" t="str">
        <f>C11</f>
        <v>Table 3:  Annual calculation over analysis horizon ($, $2026-27)</v>
      </c>
      <c r="D35" s="180"/>
      <c r="E35" s="180"/>
      <c r="F35" s="180"/>
      <c r="G35" s="180"/>
      <c r="H35" s="180"/>
      <c r="I35" s="180"/>
      <c r="J35" s="180"/>
      <c r="K35" s="180"/>
      <c r="L35" s="180"/>
      <c r="M35" s="180"/>
      <c r="N35" s="180"/>
      <c r="O35" s="180"/>
      <c r="P35" s="2"/>
      <c r="Q35" s="180"/>
      <c r="R35" s="180"/>
      <c r="S35" s="2"/>
      <c r="T35" s="180"/>
      <c r="U35" s="180"/>
      <c r="V35" s="81"/>
      <c r="W35" s="81"/>
    </row>
    <row r="36" spans="2:27" ht="36.6" x14ac:dyDescent="0.3">
      <c r="B36" s="94"/>
      <c r="C36" s="97"/>
      <c r="D36" s="181"/>
      <c r="E36" s="154"/>
      <c r="F36" s="154"/>
      <c r="G36" s="154"/>
      <c r="H36" s="154"/>
      <c r="I36" s="154"/>
      <c r="J36" s="154"/>
      <c r="K36" s="85"/>
      <c r="L36" s="154"/>
      <c r="M36" s="85"/>
      <c r="N36" s="85"/>
      <c r="O36" s="85"/>
      <c r="P36" s="85"/>
      <c r="Q36" s="157" t="str">
        <f>IF(COUNT(Q39:Q129)&lt;&gt;'General inputs'!H38,"Data required in input range "&amp;'Reduction amount'!D17,"OK")</f>
        <v>Data required in input range $Q$70:$Q$99</v>
      </c>
      <c r="R36" s="143"/>
      <c r="S36" s="85"/>
      <c r="T36" s="156" t="str">
        <f>IF(COUNT(T39:T129)&lt;&gt;'General inputs'!H38,"Data required in input range "&amp;'Reduction amount'!D18,"OK")</f>
        <v>Data required in input range $T$70:$T$99</v>
      </c>
      <c r="U36" s="85"/>
      <c r="V36" s="87"/>
      <c r="W36" s="81"/>
    </row>
    <row r="37" spans="2:27" ht="17.399999999999999" x14ac:dyDescent="0.3">
      <c r="B37" s="92"/>
      <c r="C37" s="170"/>
      <c r="D37" s="182"/>
      <c r="E37" s="159" t="s">
        <v>130</v>
      </c>
      <c r="F37" s="155"/>
      <c r="G37" s="155"/>
      <c r="H37" s="155"/>
      <c r="I37" s="155"/>
      <c r="J37" s="159" t="s">
        <v>131</v>
      </c>
      <c r="K37" s="80"/>
      <c r="L37" s="155"/>
      <c r="M37" s="80"/>
      <c r="N37" s="80"/>
      <c r="O37" s="80"/>
      <c r="P37" s="80"/>
      <c r="Q37" s="285" t="s">
        <v>132</v>
      </c>
      <c r="R37" s="83"/>
      <c r="S37" s="80"/>
      <c r="T37" s="285" t="s">
        <v>133</v>
      </c>
      <c r="U37" s="80"/>
      <c r="V37" s="82"/>
      <c r="W37" s="81"/>
    </row>
    <row r="38" spans="2:27" ht="81" x14ac:dyDescent="0.3">
      <c r="B38" s="92"/>
      <c r="C38" s="170"/>
      <c r="D38" s="183" t="s">
        <v>21</v>
      </c>
      <c r="E38" s="158" t="s">
        <v>93</v>
      </c>
      <c r="F38" s="158" t="s">
        <v>149</v>
      </c>
      <c r="G38" s="158" t="s">
        <v>148</v>
      </c>
      <c r="H38" s="34" t="s">
        <v>150</v>
      </c>
      <c r="I38" s="101"/>
      <c r="J38" s="34" t="s">
        <v>123</v>
      </c>
      <c r="K38" s="158" t="s">
        <v>147</v>
      </c>
      <c r="L38" s="34" t="s">
        <v>124</v>
      </c>
      <c r="M38" s="35" t="s">
        <v>146</v>
      </c>
      <c r="N38" s="35" t="s">
        <v>215</v>
      </c>
      <c r="O38" s="35" t="s">
        <v>216</v>
      </c>
      <c r="P38" s="101"/>
      <c r="Q38" s="35" t="s">
        <v>144</v>
      </c>
      <c r="R38" s="35" t="s">
        <v>142</v>
      </c>
      <c r="S38" s="160"/>
      <c r="T38" s="35" t="s">
        <v>145</v>
      </c>
      <c r="U38" s="35" t="s">
        <v>143</v>
      </c>
      <c r="V38" s="82"/>
      <c r="W38" s="81"/>
    </row>
    <row r="39" spans="2:27" ht="12" thickBot="1" x14ac:dyDescent="0.25">
      <c r="B39" s="59"/>
      <c r="C39" s="100">
        <f>IF(D39='General inputs'!$I$16,0,IF(D39&lt;'General inputs'!$I$16,C40-1,C38+1))</f>
        <v>-31</v>
      </c>
      <c r="D39" s="184" t="str">
        <f>RIGHT(YEAR('General inputs'!$H$24),4)&amp;"-"&amp;RIGHT(YEAR('General inputs'!H24),2)+1</f>
        <v>1995-96</v>
      </c>
      <c r="E39" s="103">
        <f>IF(LEFT(D39,4)*1&gt;LEFT('General inputs'!$I$16,4)+'General inputs'!$H$38-1,"",'ET inputs'!D12)</f>
        <v>0</v>
      </c>
      <c r="F39" s="103">
        <f>IF(LEFT(D39,4)*1&gt;LEFT('General inputs'!$I$16,4)+'General inputs'!$H$38-1,"",E39/(1+'General inputs'!$H$30)^C39)</f>
        <v>0</v>
      </c>
      <c r="G39" s="103">
        <f>IF(LEFT(D39,4)*1&gt;LEFT('General inputs'!$I$16,4)+'General inputs'!$H$38-1,"",E39/(1+'General inputs'!$H$32)^C39)</f>
        <v>0</v>
      </c>
      <c r="H39" s="102" t="str">
        <f>IF(LEFT(D39,4)*1&lt;LEFT('General inputs'!$I$16,4)*1,"",IF(LEFT(D39,4)*1&gt;LEFT('General inputs'!$I$16,4)+'General inputs'!$H$38-1,"",E39/(1+'General inputs'!$H$34)^C39))</f>
        <v/>
      </c>
      <c r="I39" s="80"/>
      <c r="J39" s="103">
        <f>'Pre-1996 assets'!P219</f>
        <v>0</v>
      </c>
      <c r="K39" s="103">
        <f>J39/(1+'General inputs'!$H$30)^C39</f>
        <v>0</v>
      </c>
      <c r="L39" s="185">
        <f>IF(LEFT(D39,4)*1&gt;LEFT('General inputs'!$I$18,4)*1,"",SUMIF('Post-1996 commissioned assets'!$F$22:$F$218,$D39,'Post-1996 commissioned assets'!$P$22:$P$218))</f>
        <v>0</v>
      </c>
      <c r="M39" s="185">
        <f>IF(L39="","",L39/(1+'General inputs'!$H$32)^C39)</f>
        <v>0</v>
      </c>
      <c r="N39" s="103" t="str">
        <f>IF(LEFT(D39,4)*1&lt;LEFT('General inputs'!$I$18,4)*1+1,"",SUMIF('Uncommissioned assets'!$F$22:$F$1501,$D39,'Uncommissioned assets'!$P$22:$P$1501))</f>
        <v/>
      </c>
      <c r="O39" s="103" t="str">
        <f>IF(N39="","",N39/(1+'General inputs'!$H$32)^C39)</f>
        <v/>
      </c>
      <c r="P39" s="80"/>
      <c r="Q39" s="43"/>
      <c r="R39" s="102" t="str">
        <f>IF(OR(LEFT(D39,4)*1&lt;LEFT('General inputs'!$I$16,4)*1,LEFT(D39,4)*1&gt;LEFT('General inputs'!$I$16,4)+'General inputs'!$H$38-1),"",Q39/(1+'General inputs'!$H$34)^C39)</f>
        <v/>
      </c>
      <c r="S39" s="80"/>
      <c r="T39" s="43"/>
      <c r="U39" s="102" t="str">
        <f>IF(OR(LEFT(D39,4)*1&lt;LEFT('General inputs'!$I$16,4)*1,LEFT(D39,4)*1&gt;LEFT('General inputs'!$I$16,4)+'General inputs'!$H$38-1),"",T39/(1+'General inputs'!$H$34)^C39)</f>
        <v/>
      </c>
      <c r="V39" s="82"/>
      <c r="W39" s="81"/>
      <c r="X39" s="55"/>
      <c r="Y39" s="55"/>
      <c r="Z39" s="55"/>
      <c r="AA39" s="55"/>
    </row>
    <row r="40" spans="2:27" ht="12" thickTop="1" x14ac:dyDescent="0.2">
      <c r="B40" s="59"/>
      <c r="C40" s="100">
        <f>IF(D40='General inputs'!$I$16,0,IF(D40&lt;'General inputs'!$I$16,C41-1,C39+1))</f>
        <v>-30</v>
      </c>
      <c r="D40" s="100" t="str">
        <f>LEFT(D39,4)+1&amp;"-"&amp;RIGHT(D39,2)+1</f>
        <v>1996-97</v>
      </c>
      <c r="E40" s="102">
        <f>IF(LEFT(D40,4)*1&gt;LEFT('General inputs'!$I$16,4)+'General inputs'!$H$38-1,"",'ET inputs'!D13)</f>
        <v>0</v>
      </c>
      <c r="F40" s="102">
        <f>IF(LEFT(D40,4)*1&gt;LEFT('General inputs'!$I$16,4)+'General inputs'!$H$38-1,"",E40/(1+'General inputs'!$H$30)^C40)</f>
        <v>0</v>
      </c>
      <c r="G40" s="102">
        <f>IF(LEFT(D40,4)*1&gt;LEFT('General inputs'!$I$16,4)+'General inputs'!$H$38-1,"",E40/(1+'General inputs'!$H$32)^C40)</f>
        <v>0</v>
      </c>
      <c r="H40" s="102" t="str">
        <f>IF(LEFT(D40,4)*1&lt;LEFT('General inputs'!$I$16,4)*1,"",IF(LEFT(D40,4)*1&gt;LEFT('General inputs'!$I$16,4)+'General inputs'!$H$38-1,"",E40/(1+'General inputs'!$H$34)^C40))</f>
        <v/>
      </c>
      <c r="I40" s="80"/>
      <c r="J40" s="128"/>
      <c r="K40" s="128"/>
      <c r="L40" s="102">
        <f>IF(LEFT(D40,4)*1&gt;LEFT('General inputs'!$I$18,4)*1,"",SUMIF('Post-1996 commissioned assets'!$F$22:$F$218,$D40,'Post-1996 commissioned assets'!$P$22:$P$218))</f>
        <v>0</v>
      </c>
      <c r="M40" s="102">
        <f>IF(L40="","",L40/(1+'General inputs'!$H$32)^C40)</f>
        <v>0</v>
      </c>
      <c r="N40" s="102" t="str">
        <f>IF(LEFT(D40,4)*1&lt;LEFT('General inputs'!$I$18,4)*1+1,"",SUMIF('Uncommissioned assets'!$F$22:$F$1501,$D40,'Uncommissioned assets'!$P$22:$P$1501))</f>
        <v/>
      </c>
      <c r="O40" s="102" t="str">
        <f>IF(N40="","",N40/(1+'General inputs'!$H$32)^C40)</f>
        <v/>
      </c>
      <c r="P40" s="80"/>
      <c r="Q40" s="43"/>
      <c r="R40" s="102" t="str">
        <f>IF(OR(LEFT(D40,4)*1&lt;LEFT('General inputs'!$I$16,4)*1,LEFT(D40,4)*1&gt;LEFT('General inputs'!$I$16,4)+'General inputs'!$H$38-1),"",Q40/(1+'General inputs'!$H$34)^C40)</f>
        <v/>
      </c>
      <c r="S40" s="80"/>
      <c r="T40" s="43"/>
      <c r="U40" s="102" t="str">
        <f>IF(OR(LEFT(D40,4)*1&lt;LEFT('General inputs'!$I$16,4)*1,LEFT(D40,4)*1&gt;LEFT('General inputs'!$I$16,4)+'General inputs'!$H$38-1),"",T40/(1+'General inputs'!$H$34)^C40)</f>
        <v/>
      </c>
      <c r="V40" s="82"/>
      <c r="W40" s="81"/>
    </row>
    <row r="41" spans="2:27" x14ac:dyDescent="0.2">
      <c r="B41" s="59"/>
      <c r="C41" s="100">
        <f>IF(D41='General inputs'!$I$16,0,IF(D41&lt;'General inputs'!$I$16,C42-1,C40+1))</f>
        <v>-29</v>
      </c>
      <c r="D41" s="100" t="str">
        <f t="shared" ref="D41:D99" si="1">LEFT(D40,4)+1&amp;"-"&amp;RIGHT(D40,2)+1</f>
        <v>1997-98</v>
      </c>
      <c r="E41" s="102">
        <f>IF(LEFT(D41,4)*1&gt;LEFT('General inputs'!$I$16,4)+'General inputs'!$H$38-1,"",'ET inputs'!D14)</f>
        <v>0</v>
      </c>
      <c r="F41" s="102">
        <f>IF(LEFT(D41,4)*1&gt;LEFT('General inputs'!$I$16,4)+'General inputs'!$H$38-1,"",E41/(1+'General inputs'!$H$30)^C41)</f>
        <v>0</v>
      </c>
      <c r="G41" s="102">
        <f>IF(LEFT(D41,4)*1&gt;LEFT('General inputs'!$I$16,4)+'General inputs'!$H$38-1,"",E41/(1+'General inputs'!$H$32)^C41)</f>
        <v>0</v>
      </c>
      <c r="H41" s="102" t="str">
        <f>IF(LEFT(D41,4)*1&lt;LEFT('General inputs'!$I$16,4)*1,"",IF(LEFT(D41,4)*1&gt;LEFT('General inputs'!$I$16,4)+'General inputs'!$H$38-1,"",E41/(1+'General inputs'!$H$34)^C41))</f>
        <v/>
      </c>
      <c r="I41" s="80"/>
      <c r="J41" s="128"/>
      <c r="K41" s="128"/>
      <c r="L41" s="102">
        <f>IF(LEFT(D41,4)*1&gt;LEFT('General inputs'!$I$18,4)*1,"",SUMIF('Post-1996 commissioned assets'!$F$22:$F$218,$D41,'Post-1996 commissioned assets'!$P$22:$P$218))</f>
        <v>0</v>
      </c>
      <c r="M41" s="102">
        <f>IF(L41="","",L41/(1+'General inputs'!$H$32)^C41)</f>
        <v>0</v>
      </c>
      <c r="N41" s="102" t="str">
        <f>IF(LEFT(D41,4)*1&lt;LEFT('General inputs'!$I$18,4)*1+1,"",SUMIF('Uncommissioned assets'!$F$22:$F$1501,$D41,'Uncommissioned assets'!$P$22:$P$1501))</f>
        <v/>
      </c>
      <c r="O41" s="102" t="str">
        <f>IF(N41="","",N41/(1+'General inputs'!$H$32)^C41)</f>
        <v/>
      </c>
      <c r="P41" s="80"/>
      <c r="Q41" s="43"/>
      <c r="R41" s="102" t="str">
        <f>IF(OR(LEFT(D41,4)*1&lt;LEFT('General inputs'!$I$16,4)*1,LEFT(D41,4)*1&gt;LEFT('General inputs'!$I$16,4)+'General inputs'!$H$38-1),"",Q41/(1+'General inputs'!$H$34)^C41)</f>
        <v/>
      </c>
      <c r="S41" s="80"/>
      <c r="T41" s="43"/>
      <c r="U41" s="102" t="str">
        <f>IF(OR(LEFT(D41,4)*1&lt;LEFT('General inputs'!$I$16,4)*1,LEFT(D41,4)*1&gt;LEFT('General inputs'!$I$16,4)+'General inputs'!$H$38-1),"",T41/(1+'General inputs'!$H$34)^C41)</f>
        <v/>
      </c>
      <c r="V41" s="82"/>
      <c r="W41" s="81"/>
      <c r="X41" s="42"/>
      <c r="Y41" s="42"/>
      <c r="Z41" s="42"/>
    </row>
    <row r="42" spans="2:27" ht="12" thickBot="1" x14ac:dyDescent="0.25">
      <c r="B42" s="59"/>
      <c r="C42" s="100">
        <f>IF(D42='General inputs'!$I$16,0,IF(D42&lt;'General inputs'!$I$16,C43-1,C41+1))</f>
        <v>-28</v>
      </c>
      <c r="D42" s="105" t="str">
        <f t="shared" si="1"/>
        <v>1998-99</v>
      </c>
      <c r="E42" s="102">
        <f>IF(LEFT(D42,4)*1&gt;LEFT('General inputs'!$I$16,4)+'General inputs'!$H$38-1,"",'ET inputs'!D15)</f>
        <v>0</v>
      </c>
      <c r="F42" s="102">
        <f>IF(LEFT(D42,4)*1&gt;LEFT('General inputs'!$I$16,4)+'General inputs'!$H$38-1,"",E42/(1+'General inputs'!$H$30)^C42)</f>
        <v>0</v>
      </c>
      <c r="G42" s="102">
        <f>IF(LEFT(D42,4)*1&gt;LEFT('General inputs'!$I$16,4)+'General inputs'!$H$38-1,"",E42/(1+'General inputs'!$H$32)^C42)</f>
        <v>0</v>
      </c>
      <c r="H42" s="102" t="str">
        <f>IF(LEFT(D42,4)*1&lt;LEFT('General inputs'!$I$16,4)*1,"",IF(LEFT(D42,4)*1&gt;LEFT('General inputs'!$I$16,4)+'General inputs'!$H$38-1,"",E42/(1+'General inputs'!$H$34)^C42))</f>
        <v/>
      </c>
      <c r="I42" s="80"/>
      <c r="J42" s="128"/>
      <c r="K42" s="128"/>
      <c r="L42" s="102">
        <f>IF(LEFT(D42,4)*1&gt;LEFT('General inputs'!$I$18,4)*1,"",SUMIF('Post-1996 commissioned assets'!$F$22:$F$218,$D42,'Post-1996 commissioned assets'!$P$22:$P$218))</f>
        <v>0</v>
      </c>
      <c r="M42" s="102">
        <f>IF(L42="","",L42/(1+'General inputs'!$H$32)^C42)</f>
        <v>0</v>
      </c>
      <c r="N42" s="102" t="str">
        <f>IF(LEFT(D42,4)*1&lt;LEFT('General inputs'!$I$18,4)*1+1,"",SUMIF('Uncommissioned assets'!$F$22:$F$1501,$D42,'Uncommissioned assets'!$P$22:$P$1501))</f>
        <v/>
      </c>
      <c r="O42" s="102" t="str">
        <f>IF(N42="","",N42/(1+'General inputs'!$H$32)^C42)</f>
        <v/>
      </c>
      <c r="P42" s="80"/>
      <c r="Q42" s="43"/>
      <c r="R42" s="102" t="str">
        <f>IF(OR(LEFT(D42,4)*1&lt;LEFT('General inputs'!$I$16,4)*1,LEFT(D42,4)*1&gt;LEFT('General inputs'!$I$16,4)+'General inputs'!$H$38-1),"",Q42/(1+'General inputs'!$H$34)^C42)</f>
        <v/>
      </c>
      <c r="S42" s="80"/>
      <c r="T42" s="43"/>
      <c r="U42" s="102" t="str">
        <f>IF(OR(LEFT(D42,4)*1&lt;LEFT('General inputs'!$I$16,4)*1,LEFT(D42,4)*1&gt;LEFT('General inputs'!$I$16,4)+'General inputs'!$H$38-1),"",T42/(1+'General inputs'!$H$34)^C42)</f>
        <v/>
      </c>
      <c r="V42" s="82"/>
      <c r="W42" s="81"/>
      <c r="X42" s="264"/>
      <c r="Y42" s="42"/>
      <c r="Z42" s="42"/>
    </row>
    <row r="43" spans="2:27" ht="12.6" thickTop="1" thickBot="1" x14ac:dyDescent="0.25">
      <c r="B43" s="59"/>
      <c r="C43" s="100">
        <f>IF(D43='General inputs'!$I$16,0,IF(D43&lt;'General inputs'!$I$16,C44-1,C42+1))</f>
        <v>-27</v>
      </c>
      <c r="D43" s="106" t="str">
        <f>LEFT(D42,4)+1&amp;"-00"</f>
        <v>1999-00</v>
      </c>
      <c r="E43" s="102">
        <f>IF(LEFT(D43,4)*1&gt;LEFT('General inputs'!$I$16,4)+'General inputs'!$H$38-1,"",'ET inputs'!D16)</f>
        <v>0</v>
      </c>
      <c r="F43" s="102">
        <f>IF(LEFT(D43,4)*1&gt;LEFT('General inputs'!$I$16,4)+'General inputs'!$H$38-1,"",E43/(1+'General inputs'!$H$30)^C43)</f>
        <v>0</v>
      </c>
      <c r="G43" s="102">
        <f>IF(LEFT(D43,4)*1&gt;LEFT('General inputs'!$I$16,4)+'General inputs'!$H$38-1,"",E43/(1+'General inputs'!$H$32)^C43)</f>
        <v>0</v>
      </c>
      <c r="H43" s="102" t="str">
        <f>IF(LEFT(D43,4)*1&lt;LEFT('General inputs'!$I$16,4)*1,"",IF(LEFT(D43,4)*1&gt;LEFT('General inputs'!$I$16,4)+'General inputs'!$H$38-1,"",E43/(1+'General inputs'!$H$34)^C43))</f>
        <v/>
      </c>
      <c r="I43" s="80"/>
      <c r="J43" s="128"/>
      <c r="K43" s="128"/>
      <c r="L43" s="102">
        <f>IF(LEFT(D43,4)*1&gt;LEFT('General inputs'!$I$18,4)*1,"",SUMIF('Post-1996 commissioned assets'!$F$22:$F$218,$D43,'Post-1996 commissioned assets'!$P$22:$P$218))</f>
        <v>0</v>
      </c>
      <c r="M43" s="102">
        <f>IF(L43="","",L43/(1+'General inputs'!$H$32)^C43)</f>
        <v>0</v>
      </c>
      <c r="N43" s="102" t="str">
        <f>IF(LEFT(D43,4)*1&lt;LEFT('General inputs'!$I$18,4)*1+1,"",SUMIF('Uncommissioned assets'!$F$22:$F$1501,$D43,'Uncommissioned assets'!$P$22:$P$1501))</f>
        <v/>
      </c>
      <c r="O43" s="102" t="str">
        <f>IF(N43="","",N43/(1+'General inputs'!$H$32)^C43)</f>
        <v/>
      </c>
      <c r="P43" s="80"/>
      <c r="Q43" s="43"/>
      <c r="R43" s="102" t="str">
        <f>IF(OR(LEFT(D43,4)*1&lt;LEFT('General inputs'!$I$16,4)*1,LEFT(D43,4)*1&gt;LEFT('General inputs'!$I$16,4)+'General inputs'!$H$38-1),"",Q43/(1+'General inputs'!$H$34)^C43)</f>
        <v/>
      </c>
      <c r="S43" s="80"/>
      <c r="T43" s="43"/>
      <c r="U43" s="102" t="str">
        <f>IF(OR(LEFT(D43,4)*1&lt;LEFT('General inputs'!$I$16,4)*1,LEFT(D43,4)*1&gt;LEFT('General inputs'!$I$16,4)+'General inputs'!$H$38-1),"",T43/(1+'General inputs'!$H$34)^C43)</f>
        <v/>
      </c>
      <c r="V43" s="82"/>
      <c r="W43" s="81"/>
      <c r="X43" s="42"/>
      <c r="Y43" s="42"/>
      <c r="Z43" s="42"/>
    </row>
    <row r="44" spans="2:27" ht="12" thickTop="1" x14ac:dyDescent="0.2">
      <c r="B44" s="59"/>
      <c r="C44" s="100">
        <f>IF(D44='General inputs'!$I$16,0,IF(D44&lt;'General inputs'!$I$16,C45-1,C43+1))</f>
        <v>-26</v>
      </c>
      <c r="D44" s="107" t="str">
        <f>LEFT(D43,4)+1&amp;"-0"&amp;RIGHT(D43,2)+1</f>
        <v>2000-01</v>
      </c>
      <c r="E44" s="102">
        <f>IF(LEFT(D44,4)*1&gt;LEFT('General inputs'!$I$16,4)+'General inputs'!$H$38-1,"",'ET inputs'!D17)</f>
        <v>0</v>
      </c>
      <c r="F44" s="102">
        <f>IF(LEFT(D44,4)*1&gt;LEFT('General inputs'!$I$16,4)+'General inputs'!$H$38-1,"",E44/(1+'General inputs'!$H$30)^C44)</f>
        <v>0</v>
      </c>
      <c r="G44" s="102">
        <f>IF(LEFT(D44,4)*1&gt;LEFT('General inputs'!$I$16,4)+'General inputs'!$H$38-1,"",E44/(1+'General inputs'!$H$32)^C44)</f>
        <v>0</v>
      </c>
      <c r="H44" s="102" t="str">
        <f>IF(LEFT(D44,4)*1&lt;LEFT('General inputs'!$I$16,4)*1,"",IF(LEFT(D44,4)*1&gt;LEFT('General inputs'!$I$16,4)+'General inputs'!$H$38-1,"",E44/(1+'General inputs'!$H$34)^C44))</f>
        <v/>
      </c>
      <c r="I44" s="80"/>
      <c r="J44" s="128"/>
      <c r="K44" s="128"/>
      <c r="L44" s="102">
        <f>IF(LEFT(D44,4)*1&gt;LEFT('General inputs'!$I$18,4)*1,"",SUMIF('Post-1996 commissioned assets'!$F$22:$F$218,$D44,'Post-1996 commissioned assets'!$P$22:$P$218))</f>
        <v>0</v>
      </c>
      <c r="M44" s="102">
        <f>IF(L44="","",L44/(1+'General inputs'!$H$32)^C44)</f>
        <v>0</v>
      </c>
      <c r="N44" s="102" t="str">
        <f>IF(LEFT(D44,4)*1&lt;LEFT('General inputs'!$I$18,4)*1+1,"",SUMIF('Uncommissioned assets'!$F$22:$F$1501,$D44,'Uncommissioned assets'!$P$22:$P$1501))</f>
        <v/>
      </c>
      <c r="O44" s="102" t="str">
        <f>IF(N44="","",N44/(1+'General inputs'!$H$32)^C44)</f>
        <v/>
      </c>
      <c r="P44" s="80"/>
      <c r="Q44" s="43"/>
      <c r="R44" s="102" t="str">
        <f>IF(OR(LEFT(D44,4)*1&lt;LEFT('General inputs'!$I$16,4)*1,LEFT(D44,4)*1&gt;LEFT('General inputs'!$I$16,4)+'General inputs'!$H$38-1),"",Q44/(1+'General inputs'!$H$34)^C44)</f>
        <v/>
      </c>
      <c r="S44" s="80"/>
      <c r="T44" s="43"/>
      <c r="U44" s="102" t="str">
        <f>IF(OR(LEFT(D44,4)*1&lt;LEFT('General inputs'!$I$16,4)*1,LEFT(D44,4)*1&gt;LEFT('General inputs'!$I$16,4)+'General inputs'!$H$38-1),"",T44/(1+'General inputs'!$H$34)^C44)</f>
        <v/>
      </c>
      <c r="V44" s="82"/>
      <c r="W44" s="81"/>
      <c r="X44" s="42"/>
      <c r="Y44" s="42"/>
      <c r="Z44" s="42"/>
    </row>
    <row r="45" spans="2:27" x14ac:dyDescent="0.2">
      <c r="B45" s="59"/>
      <c r="C45" s="100">
        <f>IF(D45='General inputs'!$I$16,0,IF(D45&lt;'General inputs'!$I$16,C46-1,C44+1))</f>
        <v>-25</v>
      </c>
      <c r="D45" s="100" t="str">
        <f t="shared" ref="D45:D52" si="2">LEFT(D44,4)+1&amp;"-0"&amp;RIGHT(D44,2)+1</f>
        <v>2001-02</v>
      </c>
      <c r="E45" s="102">
        <f>IF(LEFT(D45,4)*1&gt;LEFT('General inputs'!$I$16,4)+'General inputs'!$H$38-1,"",'ET inputs'!D18)</f>
        <v>0</v>
      </c>
      <c r="F45" s="102">
        <f>IF(LEFT(D45,4)*1&gt;LEFT('General inputs'!$I$16,4)+'General inputs'!$H$38-1,"",E45/(1+'General inputs'!$H$30)^C45)</f>
        <v>0</v>
      </c>
      <c r="G45" s="102">
        <f>IF(LEFT(D45,4)*1&gt;LEFT('General inputs'!$I$16,4)+'General inputs'!$H$38-1,"",E45/(1+'General inputs'!$H$32)^C45)</f>
        <v>0</v>
      </c>
      <c r="H45" s="102" t="str">
        <f>IF(LEFT(D45,4)*1&lt;LEFT('General inputs'!$I$16,4)*1,"",IF(LEFT(D45,4)*1&gt;LEFT('General inputs'!$I$16,4)+'General inputs'!$H$38-1,"",E45/(1+'General inputs'!$H$34)^C45))</f>
        <v/>
      </c>
      <c r="I45" s="80"/>
      <c r="J45" s="128"/>
      <c r="K45" s="128"/>
      <c r="L45" s="102">
        <f>IF(LEFT(D45,4)*1&gt;LEFT('General inputs'!$I$18,4)*1,"",SUMIF('Post-1996 commissioned assets'!$F$22:$F$218,$D45,'Post-1996 commissioned assets'!$P$22:$P$218))</f>
        <v>0</v>
      </c>
      <c r="M45" s="102">
        <f>IF(L45="","",L45/(1+'General inputs'!$H$32)^C45)</f>
        <v>0</v>
      </c>
      <c r="N45" s="102" t="str">
        <f>IF(LEFT(D45,4)*1&lt;LEFT('General inputs'!$I$18,4)*1+1,"",SUMIF('Uncommissioned assets'!$F$22:$F$1501,$D45,'Uncommissioned assets'!$P$22:$P$1501))</f>
        <v/>
      </c>
      <c r="O45" s="102" t="str">
        <f>IF(N45="","",N45/(1+'General inputs'!$H$32)^C45)</f>
        <v/>
      </c>
      <c r="P45" s="80"/>
      <c r="Q45" s="43"/>
      <c r="R45" s="102" t="str">
        <f>IF(OR(LEFT(D45,4)*1&lt;LEFT('General inputs'!$I$16,4)*1,LEFT(D45,4)*1&gt;LEFT('General inputs'!$I$16,4)+'General inputs'!$H$38-1),"",Q45/(1+'General inputs'!$H$34)^C45)</f>
        <v/>
      </c>
      <c r="S45" s="80"/>
      <c r="T45" s="43"/>
      <c r="U45" s="102" t="str">
        <f>IF(OR(LEFT(D45,4)*1&lt;LEFT('General inputs'!$I$16,4)*1,LEFT(D45,4)*1&gt;LEFT('General inputs'!$I$16,4)+'General inputs'!$H$38-1),"",T45/(1+'General inputs'!$H$34)^C45)</f>
        <v/>
      </c>
      <c r="V45" s="82"/>
      <c r="W45" s="81"/>
      <c r="X45" s="42"/>
      <c r="Y45" s="42"/>
      <c r="Z45" s="42"/>
    </row>
    <row r="46" spans="2:27" x14ac:dyDescent="0.2">
      <c r="B46" s="59"/>
      <c r="C46" s="100">
        <f>IF(D46='General inputs'!$I$16,0,IF(D46&lt;'General inputs'!$I$16,C47-1,C45+1))</f>
        <v>-24</v>
      </c>
      <c r="D46" s="100" t="str">
        <f t="shared" si="2"/>
        <v>2002-03</v>
      </c>
      <c r="E46" s="102">
        <f>IF(LEFT(D46,4)*1&gt;LEFT('General inputs'!$I$16,4)+'General inputs'!$H$38-1,"",'ET inputs'!D19)</f>
        <v>0</v>
      </c>
      <c r="F46" s="102">
        <f>IF(LEFT(D46,4)*1&gt;LEFT('General inputs'!$I$16,4)+'General inputs'!$H$38-1,"",E46/(1+'General inputs'!$H$30)^C46)</f>
        <v>0</v>
      </c>
      <c r="G46" s="102">
        <f>IF(LEFT(D46,4)*1&gt;LEFT('General inputs'!$I$16,4)+'General inputs'!$H$38-1,"",E46/(1+'General inputs'!$H$32)^C46)</f>
        <v>0</v>
      </c>
      <c r="H46" s="102" t="str">
        <f>IF(LEFT(D46,4)*1&lt;LEFT('General inputs'!$I$16,4)*1,"",IF(LEFT(D46,4)*1&gt;LEFT('General inputs'!$I$16,4)+'General inputs'!$H$38-1,"",E46/(1+'General inputs'!$H$34)^C46))</f>
        <v/>
      </c>
      <c r="I46" s="80"/>
      <c r="J46" s="128"/>
      <c r="K46" s="128"/>
      <c r="L46" s="102">
        <f>IF(LEFT(D46,4)*1&gt;LEFT('General inputs'!$I$18,4)*1,"",SUMIF('Post-1996 commissioned assets'!$F$22:$F$218,$D46,'Post-1996 commissioned assets'!$P$22:$P$218))</f>
        <v>0</v>
      </c>
      <c r="M46" s="102">
        <f>IF(L46="","",L46/(1+'General inputs'!$H$32)^C46)</f>
        <v>0</v>
      </c>
      <c r="N46" s="102" t="str">
        <f>IF(LEFT(D46,4)*1&lt;LEFT('General inputs'!$I$18,4)*1+1,"",SUMIF('Uncommissioned assets'!$F$22:$F$1501,$D46,'Uncommissioned assets'!$P$22:$P$1501))</f>
        <v/>
      </c>
      <c r="O46" s="102" t="str">
        <f>IF(N46="","",N46/(1+'General inputs'!$H$32)^C46)</f>
        <v/>
      </c>
      <c r="P46" s="80"/>
      <c r="Q46" s="43"/>
      <c r="R46" s="102" t="str">
        <f>IF(OR(LEFT(D46,4)*1&lt;LEFT('General inputs'!$I$16,4)*1,LEFT(D46,4)*1&gt;LEFT('General inputs'!$I$16,4)+'General inputs'!$H$38-1),"",Q46/(1+'General inputs'!$H$34)^C46)</f>
        <v/>
      </c>
      <c r="S46" s="80"/>
      <c r="T46" s="43"/>
      <c r="U46" s="102" t="str">
        <f>IF(OR(LEFT(D46,4)*1&lt;LEFT('General inputs'!$I$16,4)*1,LEFT(D46,4)*1&gt;LEFT('General inputs'!$I$16,4)+'General inputs'!$H$38-1),"",T46/(1+'General inputs'!$H$34)^C46)</f>
        <v/>
      </c>
      <c r="V46" s="82"/>
      <c r="W46" s="81"/>
      <c r="X46" s="42"/>
      <c r="Y46" s="42"/>
      <c r="Z46" s="42"/>
    </row>
    <row r="47" spans="2:27" x14ac:dyDescent="0.2">
      <c r="B47" s="59"/>
      <c r="C47" s="100">
        <f>IF(D47='General inputs'!$I$16,0,IF(D47&lt;'General inputs'!$I$16,C48-1,C46+1))</f>
        <v>-23</v>
      </c>
      <c r="D47" s="100" t="str">
        <f t="shared" si="2"/>
        <v>2003-04</v>
      </c>
      <c r="E47" s="102">
        <f>IF(LEFT(D47,4)*1&gt;LEFT('General inputs'!$I$16,4)+'General inputs'!$H$38-1,"",'ET inputs'!D20)</f>
        <v>0</v>
      </c>
      <c r="F47" s="102">
        <f>IF(LEFT(D47,4)*1&gt;LEFT('General inputs'!$I$16,4)+'General inputs'!$H$38-1,"",E47/(1+'General inputs'!$H$30)^C47)</f>
        <v>0</v>
      </c>
      <c r="G47" s="102">
        <f>IF(LEFT(D47,4)*1&gt;LEFT('General inputs'!$I$16,4)+'General inputs'!$H$38-1,"",E47/(1+'General inputs'!$H$32)^C47)</f>
        <v>0</v>
      </c>
      <c r="H47" s="102" t="str">
        <f>IF(LEFT(D47,4)*1&lt;LEFT('General inputs'!$I$16,4)*1,"",IF(LEFT(D47,4)*1&gt;LEFT('General inputs'!$I$16,4)+'General inputs'!$H$38-1,"",E47/(1+'General inputs'!$H$34)^C47))</f>
        <v/>
      </c>
      <c r="I47" s="80"/>
      <c r="J47" s="128"/>
      <c r="K47" s="128"/>
      <c r="L47" s="102">
        <f>IF(LEFT(D47,4)*1&gt;LEFT('General inputs'!$I$18,4)*1,"",SUMIF('Post-1996 commissioned assets'!$F$22:$F$218,$D47,'Post-1996 commissioned assets'!$P$22:$P$218))</f>
        <v>0</v>
      </c>
      <c r="M47" s="102">
        <f>IF(L47="","",L47/(1+'General inputs'!$H$32)^C47)</f>
        <v>0</v>
      </c>
      <c r="N47" s="102" t="str">
        <f>IF(LEFT(D47,4)*1&lt;LEFT('General inputs'!$I$18,4)*1+1,"",SUMIF('Uncommissioned assets'!$F$22:$F$1501,$D47,'Uncommissioned assets'!$P$22:$P$1501))</f>
        <v/>
      </c>
      <c r="O47" s="102" t="str">
        <f>IF(N47="","",N47/(1+'General inputs'!$H$32)^C47)</f>
        <v/>
      </c>
      <c r="P47" s="80"/>
      <c r="Q47" s="43"/>
      <c r="R47" s="102" t="str">
        <f>IF(OR(LEFT(D47,4)*1&lt;LEFT('General inputs'!$I$16,4)*1,LEFT(D47,4)*1&gt;LEFT('General inputs'!$I$16,4)+'General inputs'!$H$38-1),"",Q47/(1+'General inputs'!$H$34)^C47)</f>
        <v/>
      </c>
      <c r="S47" s="80"/>
      <c r="T47" s="43"/>
      <c r="U47" s="102" t="str">
        <f>IF(OR(LEFT(D47,4)*1&lt;LEFT('General inputs'!$I$16,4)*1,LEFT(D47,4)*1&gt;LEFT('General inputs'!$I$16,4)+'General inputs'!$H$38-1),"",T47/(1+'General inputs'!$H$34)^C47)</f>
        <v/>
      </c>
      <c r="V47" s="82"/>
      <c r="W47" s="81"/>
      <c r="X47" s="42"/>
      <c r="Y47" s="42"/>
      <c r="Z47" s="42"/>
    </row>
    <row r="48" spans="2:27" x14ac:dyDescent="0.2">
      <c r="B48" s="59"/>
      <c r="C48" s="100">
        <f>IF(D48='General inputs'!$I$16,0,IF(D48&lt;'General inputs'!$I$16,C49-1,C47+1))</f>
        <v>-22</v>
      </c>
      <c r="D48" s="100" t="str">
        <f t="shared" si="2"/>
        <v>2004-05</v>
      </c>
      <c r="E48" s="102">
        <f>IF(LEFT(D48,4)*1&gt;LEFT('General inputs'!$I$16,4)+'General inputs'!$H$38-1,"",'ET inputs'!D21)</f>
        <v>0</v>
      </c>
      <c r="F48" s="102">
        <f>IF(LEFT(D48,4)*1&gt;LEFT('General inputs'!$I$16,4)+'General inputs'!$H$38-1,"",E48/(1+'General inputs'!$H$30)^C48)</f>
        <v>0</v>
      </c>
      <c r="G48" s="102">
        <f>IF(LEFT(D48,4)*1&gt;LEFT('General inputs'!$I$16,4)+'General inputs'!$H$38-1,"",E48/(1+'General inputs'!$H$32)^C48)</f>
        <v>0</v>
      </c>
      <c r="H48" s="102" t="str">
        <f>IF(LEFT(D48,4)*1&lt;LEFT('General inputs'!$I$16,4)*1,"",IF(LEFT(D48,4)*1&gt;LEFT('General inputs'!$I$16,4)+'General inputs'!$H$38-1,"",E48/(1+'General inputs'!$H$34)^C48))</f>
        <v/>
      </c>
      <c r="I48" s="80"/>
      <c r="J48" s="128"/>
      <c r="K48" s="128"/>
      <c r="L48" s="102">
        <f>IF(LEFT(D48,4)*1&gt;LEFT('General inputs'!$I$18,4)*1,"",SUMIF('Post-1996 commissioned assets'!$F$22:$F$218,$D48,'Post-1996 commissioned assets'!$P$22:$P$218))</f>
        <v>0</v>
      </c>
      <c r="M48" s="102">
        <f>IF(L48="","",L48/(1+'General inputs'!$H$32)^C48)</f>
        <v>0</v>
      </c>
      <c r="N48" s="102" t="str">
        <f>IF(LEFT(D48,4)*1&lt;LEFT('General inputs'!$I$18,4)*1+1,"",SUMIF('Uncommissioned assets'!$F$22:$F$1501,$D48,'Uncommissioned assets'!$P$22:$P$1501))</f>
        <v/>
      </c>
      <c r="O48" s="102" t="str">
        <f>IF(N48="","",N48/(1+'General inputs'!$H$32)^C48)</f>
        <v/>
      </c>
      <c r="P48" s="80"/>
      <c r="Q48" s="108"/>
      <c r="R48" s="102" t="str">
        <f>IF(OR(LEFT(D48,4)*1&lt;LEFT('General inputs'!$I$16,4)*1,LEFT(D48,4)*1&gt;LEFT('General inputs'!$I$16,4)+'General inputs'!$H$38-1),"",Q48/(1+'General inputs'!$H$34)^C48)</f>
        <v/>
      </c>
      <c r="S48" s="80"/>
      <c r="T48" s="108"/>
      <c r="U48" s="102" t="str">
        <f>IF(OR(LEFT(D48,4)*1&lt;LEFT('General inputs'!$I$16,4)*1,LEFT(D48,4)*1&gt;LEFT('General inputs'!$I$16,4)+'General inputs'!$H$38-1),"",T48/(1+'General inputs'!$H$34)^C48)</f>
        <v/>
      </c>
      <c r="V48" s="82"/>
      <c r="W48" s="81"/>
      <c r="X48" s="42"/>
      <c r="Y48" s="42"/>
      <c r="Z48" s="42"/>
    </row>
    <row r="49" spans="1:26" x14ac:dyDescent="0.2">
      <c r="B49" s="59"/>
      <c r="C49" s="100">
        <f>IF(D49='General inputs'!$I$16,0,IF(D49&lt;'General inputs'!$I$16,C50-1,C48+1))</f>
        <v>-21</v>
      </c>
      <c r="D49" s="100" t="str">
        <f t="shared" si="2"/>
        <v>2005-06</v>
      </c>
      <c r="E49" s="102">
        <f>IF(LEFT(D49,4)*1&gt;LEFT('General inputs'!$I$16,4)+'General inputs'!$H$38-1,"",'ET inputs'!D22)</f>
        <v>0</v>
      </c>
      <c r="F49" s="102">
        <f>IF(LEFT(D49,4)*1&gt;LEFT('General inputs'!$I$16,4)+'General inputs'!$H$38-1,"",E49/(1+'General inputs'!$H$30)^C49)</f>
        <v>0</v>
      </c>
      <c r="G49" s="102">
        <f>IF(LEFT(D49,4)*1&gt;LEFT('General inputs'!$I$16,4)+'General inputs'!$H$38-1,"",E49/(1+'General inputs'!$H$32)^C49)</f>
        <v>0</v>
      </c>
      <c r="H49" s="102" t="str">
        <f>IF(LEFT(D49,4)*1&lt;LEFT('General inputs'!$I$16,4)*1,"",IF(LEFT(D49,4)*1&gt;LEFT('General inputs'!$I$16,4)+'General inputs'!$H$38-1,"",E49/(1+'General inputs'!$H$34)^C49))</f>
        <v/>
      </c>
      <c r="I49" s="80"/>
      <c r="J49" s="128"/>
      <c r="K49" s="128"/>
      <c r="L49" s="102">
        <f>IF(LEFT(D49,4)*1&gt;LEFT('General inputs'!$I$18,4)*1,"",SUMIF('Post-1996 commissioned assets'!$F$22:$F$218,$D49,'Post-1996 commissioned assets'!$P$22:$P$218))</f>
        <v>0</v>
      </c>
      <c r="M49" s="102">
        <f>IF(L49="","",L49/(1+'General inputs'!$H$32)^C49)</f>
        <v>0</v>
      </c>
      <c r="N49" s="102" t="str">
        <f>IF(LEFT(D49,4)*1&lt;LEFT('General inputs'!$I$18,4)*1+1,"",SUMIF('Uncommissioned assets'!$F$22:$F$1501,$D49,'Uncommissioned assets'!$P$22:$P$1501))</f>
        <v/>
      </c>
      <c r="O49" s="102" t="str">
        <f>IF(N49="","",N49/(1+'General inputs'!$H$32)^C49)</f>
        <v/>
      </c>
      <c r="P49" s="80"/>
      <c r="Q49" s="108"/>
      <c r="R49" s="102" t="str">
        <f>IF(OR(LEFT(D49,4)*1&lt;LEFT('General inputs'!$I$16,4)*1,LEFT(D49,4)*1&gt;LEFT('General inputs'!$I$16,4)+'General inputs'!$H$38-1),"",Q49/(1+'General inputs'!$H$34)^C49)</f>
        <v/>
      </c>
      <c r="S49" s="80"/>
      <c r="T49" s="108"/>
      <c r="U49" s="102" t="str">
        <f>IF(OR(LEFT(D49,4)*1&lt;LEFT('General inputs'!$I$16,4)*1,LEFT(D49,4)*1&gt;LEFT('General inputs'!$I$16,4)+'General inputs'!$H$38-1),"",T49/(1+'General inputs'!$H$34)^C49)</f>
        <v/>
      </c>
      <c r="V49" s="82"/>
      <c r="W49" s="81"/>
      <c r="X49" s="42"/>
      <c r="Y49" s="42"/>
      <c r="Z49" s="42"/>
    </row>
    <row r="50" spans="1:26" x14ac:dyDescent="0.2">
      <c r="B50" s="59"/>
      <c r="C50" s="100">
        <f>IF(D50='General inputs'!$I$16,0,IF(D50&lt;'General inputs'!$I$16,C51-1,C49+1))</f>
        <v>-20</v>
      </c>
      <c r="D50" s="100" t="str">
        <f t="shared" si="2"/>
        <v>2006-07</v>
      </c>
      <c r="E50" s="102">
        <f>IF(LEFT(D50,4)*1&gt;LEFT('General inputs'!$I$16,4)+'General inputs'!$H$38-1,"",'ET inputs'!D23)</f>
        <v>0</v>
      </c>
      <c r="F50" s="102">
        <f>IF(LEFT(D50,4)*1&gt;LEFT('General inputs'!$I$16,4)+'General inputs'!$H$38-1,"",E50/(1+'General inputs'!$H$30)^C50)</f>
        <v>0</v>
      </c>
      <c r="G50" s="102">
        <f>IF(LEFT(D50,4)*1&gt;LEFT('General inputs'!$I$16,4)+'General inputs'!$H$38-1,"",E50/(1+'General inputs'!$H$32)^C50)</f>
        <v>0</v>
      </c>
      <c r="H50" s="102" t="str">
        <f>IF(LEFT(D50,4)*1&lt;LEFT('General inputs'!$I$16,4)*1,"",IF(LEFT(D50,4)*1&gt;LEFT('General inputs'!$I$16,4)+'General inputs'!$H$38-1,"",E50/(1+'General inputs'!$H$34)^C50))</f>
        <v/>
      </c>
      <c r="I50" s="80"/>
      <c r="J50" s="128"/>
      <c r="K50" s="128"/>
      <c r="L50" s="102">
        <f>IF(LEFT(D50,4)*1&gt;LEFT('General inputs'!$I$18,4)*1,"",SUMIF('Post-1996 commissioned assets'!$F$22:$F$218,$D50,'Post-1996 commissioned assets'!$P$22:$P$218))</f>
        <v>0</v>
      </c>
      <c r="M50" s="102">
        <f>IF(L50="","",L50/(1+'General inputs'!$H$32)^C50)</f>
        <v>0</v>
      </c>
      <c r="N50" s="102" t="str">
        <f>IF(LEFT(D50,4)*1&lt;LEFT('General inputs'!$I$18,4)*1+1,"",SUMIF('Uncommissioned assets'!$F$22:$F$1501,$D50,'Uncommissioned assets'!$P$22:$P$1501))</f>
        <v/>
      </c>
      <c r="O50" s="102" t="str">
        <f>IF(N50="","",N50/(1+'General inputs'!$H$32)^C50)</f>
        <v/>
      </c>
      <c r="P50" s="80"/>
      <c r="Q50" s="108"/>
      <c r="R50" s="102" t="str">
        <f>IF(OR(LEFT(D50,4)*1&lt;LEFT('General inputs'!$I$16,4)*1,LEFT(D50,4)*1&gt;LEFT('General inputs'!$I$16,4)+'General inputs'!$H$38-1),"",Q50/(1+'General inputs'!$H$34)^C50)</f>
        <v/>
      </c>
      <c r="S50" s="80"/>
      <c r="T50" s="108"/>
      <c r="U50" s="102" t="str">
        <f>IF(OR(LEFT(D50,4)*1&lt;LEFT('General inputs'!$I$16,4)*1,LEFT(D50,4)*1&gt;LEFT('General inputs'!$I$16,4)+'General inputs'!$H$38-1),"",T50/(1+'General inputs'!$H$34)^C50)</f>
        <v/>
      </c>
      <c r="V50" s="82"/>
      <c r="W50" s="81"/>
      <c r="X50" s="42"/>
      <c r="Y50" s="42"/>
      <c r="Z50" s="42"/>
    </row>
    <row r="51" spans="1:26" x14ac:dyDescent="0.2">
      <c r="B51" s="59"/>
      <c r="C51" s="100">
        <f>IF(D51='General inputs'!$I$16,0,IF(D51&lt;'General inputs'!$I$16,C52-1,C50+1))</f>
        <v>-19</v>
      </c>
      <c r="D51" s="100" t="str">
        <f t="shared" si="2"/>
        <v>2007-08</v>
      </c>
      <c r="E51" s="102">
        <f>IF(LEFT(D51,4)*1&gt;LEFT('General inputs'!$I$16,4)+'General inputs'!$H$38-1,"",'ET inputs'!D24)</f>
        <v>0</v>
      </c>
      <c r="F51" s="102">
        <f>IF(LEFT(D51,4)*1&gt;LEFT('General inputs'!$I$16,4)+'General inputs'!$H$38-1,"",E51/(1+'General inputs'!$H$30)^C51)</f>
        <v>0</v>
      </c>
      <c r="G51" s="102">
        <f>IF(LEFT(D51,4)*1&gt;LEFT('General inputs'!$I$16,4)+'General inputs'!$H$38-1,"",E51/(1+'General inputs'!$H$32)^C51)</f>
        <v>0</v>
      </c>
      <c r="H51" s="102" t="str">
        <f>IF(LEFT(D51,4)*1&lt;LEFT('General inputs'!$I$16,4)*1,"",IF(LEFT(D51,4)*1&gt;LEFT('General inputs'!$I$16,4)+'General inputs'!$H$38-1,"",E51/(1+'General inputs'!$H$34)^C51))</f>
        <v/>
      </c>
      <c r="I51" s="80"/>
      <c r="J51" s="128"/>
      <c r="K51" s="128"/>
      <c r="L51" s="102">
        <f>IF(LEFT(D51,4)*1&gt;LEFT('General inputs'!$I$18,4)*1,"",SUMIF('Post-1996 commissioned assets'!$F$22:$F$218,$D51,'Post-1996 commissioned assets'!$P$22:$P$218))</f>
        <v>0</v>
      </c>
      <c r="M51" s="102">
        <f>IF(L51="","",L51/(1+'General inputs'!$H$32)^C51)</f>
        <v>0</v>
      </c>
      <c r="N51" s="102" t="str">
        <f>IF(LEFT(D51,4)*1&lt;LEFT('General inputs'!$I$18,4)*1+1,"",SUMIF('Uncommissioned assets'!$F$22:$F$1501,$D51,'Uncommissioned assets'!$P$22:$P$1501))</f>
        <v/>
      </c>
      <c r="O51" s="102" t="str">
        <f>IF(N51="","",N51/(1+'General inputs'!$H$32)^C51)</f>
        <v/>
      </c>
      <c r="P51" s="80"/>
      <c r="Q51" s="108"/>
      <c r="R51" s="102" t="str">
        <f>IF(OR(LEFT(D51,4)*1&lt;LEFT('General inputs'!$I$16,4)*1,LEFT(D51,4)*1&gt;LEFT('General inputs'!$I$16,4)+'General inputs'!$H$38-1),"",Q51/(1+'General inputs'!$H$34)^C51)</f>
        <v/>
      </c>
      <c r="S51" s="80"/>
      <c r="T51" s="108"/>
      <c r="U51" s="102" t="str">
        <f>IF(OR(LEFT(D51,4)*1&lt;LEFT('General inputs'!$I$16,4)*1,LEFT(D51,4)*1&gt;LEFT('General inputs'!$I$16,4)+'General inputs'!$H$38-1),"",T51/(1+'General inputs'!$H$34)^C51)</f>
        <v/>
      </c>
      <c r="V51" s="82"/>
      <c r="W51" s="81"/>
      <c r="X51" s="42"/>
      <c r="Y51" s="42"/>
      <c r="Z51" s="42"/>
    </row>
    <row r="52" spans="1:26" ht="12" thickBot="1" x14ac:dyDescent="0.25">
      <c r="B52" s="59"/>
      <c r="C52" s="100">
        <f>IF(D52='General inputs'!$I$16,0,IF(D52&lt;'General inputs'!$I$16,C53-1,C51+1))</f>
        <v>-18</v>
      </c>
      <c r="D52" s="105" t="str">
        <f t="shared" si="2"/>
        <v>2008-09</v>
      </c>
      <c r="E52" s="102">
        <f>IF(LEFT(D52,4)*1&gt;LEFT('General inputs'!$I$16,4)+'General inputs'!$H$38-1,"",'ET inputs'!D25)</f>
        <v>0</v>
      </c>
      <c r="F52" s="102">
        <f>IF(LEFT(D52,4)*1&gt;LEFT('General inputs'!$I$16,4)+'General inputs'!$H$38-1,"",E52/(1+'General inputs'!$H$30)^C52)</f>
        <v>0</v>
      </c>
      <c r="G52" s="102">
        <f>IF(LEFT(D52,4)*1&gt;LEFT('General inputs'!$I$16,4)+'General inputs'!$H$38-1,"",E52/(1+'General inputs'!$H$32)^C52)</f>
        <v>0</v>
      </c>
      <c r="H52" s="102" t="str">
        <f>IF(LEFT(D52,4)*1&lt;LEFT('General inputs'!$I$16,4)*1,"",IF(LEFT(D52,4)*1&gt;LEFT('General inputs'!$I$16,4)+'General inputs'!$H$38-1,"",E52/(1+'General inputs'!$H$34)^C52))</f>
        <v/>
      </c>
      <c r="I52" s="80"/>
      <c r="J52" s="128"/>
      <c r="K52" s="128"/>
      <c r="L52" s="102">
        <f>IF(LEFT(D52,4)*1&gt;LEFT('General inputs'!$I$18,4)*1,"",SUMIF('Post-1996 commissioned assets'!$F$22:$F$218,$D52,'Post-1996 commissioned assets'!$P$22:$P$218))</f>
        <v>0</v>
      </c>
      <c r="M52" s="102">
        <f>IF(L52="","",L52/(1+'General inputs'!$H$32)^C52)</f>
        <v>0</v>
      </c>
      <c r="N52" s="102" t="str">
        <f>IF(LEFT(D52,4)*1&lt;LEFT('General inputs'!$I$18,4)*1+1,"",SUMIF('Uncommissioned assets'!$F$22:$F$1501,$D52,'Uncommissioned assets'!$P$22:$P$1501))</f>
        <v/>
      </c>
      <c r="O52" s="102" t="str">
        <f>IF(N52="","",N52/(1+'General inputs'!$H$32)^C52)</f>
        <v/>
      </c>
      <c r="P52" s="80"/>
      <c r="Q52" s="108"/>
      <c r="R52" s="102" t="str">
        <f>IF(OR(LEFT(D52,4)*1&lt;LEFT('General inputs'!$I$16,4)*1,LEFT(D52,4)*1&gt;LEFT('General inputs'!$I$16,4)+'General inputs'!$H$38-1),"",Q52/(1+'General inputs'!$H$34)^C52)</f>
        <v/>
      </c>
      <c r="S52" s="80"/>
      <c r="T52" s="108"/>
      <c r="U52" s="102" t="str">
        <f>IF(OR(LEFT(D52,4)*1&lt;LEFT('General inputs'!$I$16,4)*1,LEFT(D52,4)*1&gt;LEFT('General inputs'!$I$16,4)+'General inputs'!$H$38-1),"",T52/(1+'General inputs'!$H$34)^C52)</f>
        <v/>
      </c>
      <c r="V52" s="82"/>
      <c r="W52" s="81"/>
      <c r="X52" s="42"/>
      <c r="Y52" s="42"/>
      <c r="Z52" s="42"/>
    </row>
    <row r="53" spans="1:26" ht="12" thickTop="1" x14ac:dyDescent="0.2">
      <c r="B53" s="59"/>
      <c r="C53" s="100">
        <f>IF(D53='General inputs'!$I$16,0,IF(D53&lt;'General inputs'!$I$16,C54-1,C52+1))</f>
        <v>-17</v>
      </c>
      <c r="D53" s="107" t="str">
        <f t="shared" si="1"/>
        <v>2009-10</v>
      </c>
      <c r="E53" s="102">
        <f>IF(LEFT(D53,4)*1&gt;LEFT('General inputs'!$I$16,4)+'General inputs'!$H$38-1,"",'ET inputs'!D26)</f>
        <v>0</v>
      </c>
      <c r="F53" s="102">
        <f>IF(LEFT(D53,4)*1&gt;LEFT('General inputs'!$I$16,4)+'General inputs'!$H$38-1,"",E53/(1+'General inputs'!$H$30)^C53)</f>
        <v>0</v>
      </c>
      <c r="G53" s="102">
        <f>IF(LEFT(D53,4)*1&gt;LEFT('General inputs'!$I$16,4)+'General inputs'!$H$38-1,"",E53/(1+'General inputs'!$H$32)^C53)</f>
        <v>0</v>
      </c>
      <c r="H53" s="102" t="str">
        <f>IF(LEFT(D53,4)*1&lt;LEFT('General inputs'!$I$16,4)*1,"",IF(LEFT(D53,4)*1&gt;LEFT('General inputs'!$I$16,4)+'General inputs'!$H$38-1,"",E53/(1+'General inputs'!$H$34)^C53))</f>
        <v/>
      </c>
      <c r="I53" s="80"/>
      <c r="J53" s="128"/>
      <c r="K53" s="128"/>
      <c r="L53" s="102">
        <f>IF(LEFT(D53,4)*1&gt;LEFT('General inputs'!$I$18,4)*1,"",SUMIF('Post-1996 commissioned assets'!$F$22:$F$218,$D53,'Post-1996 commissioned assets'!$P$22:$P$218))</f>
        <v>0</v>
      </c>
      <c r="M53" s="102">
        <f>IF(L53="","",L53/(1+'General inputs'!$H$32)^C53)</f>
        <v>0</v>
      </c>
      <c r="N53" s="102" t="str">
        <f>IF(LEFT(D53,4)*1&lt;LEFT('General inputs'!$I$18,4)*1+1,"",SUMIF('Uncommissioned assets'!$F$22:$F$1501,$D53,'Uncommissioned assets'!$P$22:$P$1501))</f>
        <v/>
      </c>
      <c r="O53" s="102" t="str">
        <f>IF(N53="","",N53/(1+'General inputs'!$H$32)^C53)</f>
        <v/>
      </c>
      <c r="P53" s="80"/>
      <c r="Q53" s="108"/>
      <c r="R53" s="102" t="str">
        <f>IF(OR(LEFT(D53,4)*1&lt;LEFT('General inputs'!$I$16,4)*1,LEFT(D53,4)*1&gt;LEFT('General inputs'!$I$16,4)+'General inputs'!$H$38-1),"",Q53/(1+'General inputs'!$H$34)^C53)</f>
        <v/>
      </c>
      <c r="S53" s="80"/>
      <c r="T53" s="108"/>
      <c r="U53" s="102" t="str">
        <f>IF(OR(LEFT(D53,4)*1&lt;LEFT('General inputs'!$I$16,4)*1,LEFT(D53,4)*1&gt;LEFT('General inputs'!$I$16,4)+'General inputs'!$H$38-1),"",T53/(1+'General inputs'!$H$34)^C53)</f>
        <v/>
      </c>
      <c r="V53" s="82"/>
      <c r="W53" s="81"/>
      <c r="X53" s="42"/>
      <c r="Y53" s="42"/>
      <c r="Z53" s="42"/>
    </row>
    <row r="54" spans="1:26" x14ac:dyDescent="0.2">
      <c r="B54" s="59"/>
      <c r="C54" s="100">
        <f>IF(D54='General inputs'!$I$16,0,IF(D54&lt;'General inputs'!$I$16,C55-1,C53+1))</f>
        <v>-16</v>
      </c>
      <c r="D54" s="100" t="str">
        <f t="shared" si="1"/>
        <v>2010-11</v>
      </c>
      <c r="E54" s="102">
        <f>IF(LEFT(D54,4)*1&gt;LEFT('General inputs'!$I$16,4)+'General inputs'!$H$38-1,"",'ET inputs'!D27)</f>
        <v>0</v>
      </c>
      <c r="F54" s="102">
        <f>IF(LEFT(D54,4)*1&gt;LEFT('General inputs'!$I$16,4)+'General inputs'!$H$38-1,"",E54/(1+'General inputs'!$H$30)^C54)</f>
        <v>0</v>
      </c>
      <c r="G54" s="102">
        <f>IF(LEFT(D54,4)*1&gt;LEFT('General inputs'!$I$16,4)+'General inputs'!$H$38-1,"",E54/(1+'General inputs'!$H$32)^C54)</f>
        <v>0</v>
      </c>
      <c r="H54" s="102" t="str">
        <f>IF(LEFT(D54,4)*1&lt;LEFT('General inputs'!$I$16,4)*1,"",IF(LEFT(D54,4)*1&gt;LEFT('General inputs'!$I$16,4)+'General inputs'!$H$38-1,"",E54/(1+'General inputs'!$H$34)^C54))</f>
        <v/>
      </c>
      <c r="I54" s="80"/>
      <c r="J54" s="128"/>
      <c r="K54" s="128"/>
      <c r="L54" s="102">
        <f>IF(LEFT(D54,4)*1&gt;LEFT('General inputs'!$I$18,4)*1,"",SUMIF('Post-1996 commissioned assets'!$F$22:$F$218,$D54,'Post-1996 commissioned assets'!$P$22:$P$218))</f>
        <v>0</v>
      </c>
      <c r="M54" s="102">
        <f>IF(L54="","",L54/(1+'General inputs'!$H$32)^C54)</f>
        <v>0</v>
      </c>
      <c r="N54" s="102" t="str">
        <f>IF(LEFT(D54,4)*1&lt;LEFT('General inputs'!$I$18,4)*1+1,"",SUMIF('Uncommissioned assets'!$F$22:$F$1501,$D54,'Uncommissioned assets'!$P$22:$P$1501))</f>
        <v/>
      </c>
      <c r="O54" s="102" t="str">
        <f>IF(N54="","",N54/(1+'General inputs'!$H$32)^C54)</f>
        <v/>
      </c>
      <c r="P54" s="80"/>
      <c r="Q54" s="108"/>
      <c r="R54" s="102" t="str">
        <f>IF(OR(LEFT(D54,4)*1&lt;LEFT('General inputs'!$I$16,4)*1,LEFT(D54,4)*1&gt;LEFT('General inputs'!$I$16,4)+'General inputs'!$H$38-1),"",Q54/(1+'General inputs'!$H$34)^C54)</f>
        <v/>
      </c>
      <c r="S54" s="80"/>
      <c r="T54" s="108"/>
      <c r="U54" s="102" t="str">
        <f>IF(OR(LEFT(D54,4)*1&lt;LEFT('General inputs'!$I$16,4)*1,LEFT(D54,4)*1&gt;LEFT('General inputs'!$I$16,4)+'General inputs'!$H$38-1),"",T54/(1+'General inputs'!$H$34)^C54)</f>
        <v/>
      </c>
      <c r="V54" s="82"/>
      <c r="W54" s="81"/>
      <c r="X54" s="42"/>
      <c r="Y54" s="42"/>
      <c r="Z54" s="42"/>
    </row>
    <row r="55" spans="1:26" x14ac:dyDescent="0.2">
      <c r="B55" s="59"/>
      <c r="C55" s="100">
        <f>IF(D55='General inputs'!$I$16,0,IF(D55&lt;'General inputs'!$I$16,C56-1,C54+1))</f>
        <v>-15</v>
      </c>
      <c r="D55" s="100" t="str">
        <f t="shared" si="1"/>
        <v>2011-12</v>
      </c>
      <c r="E55" s="102">
        <f>IF(LEFT(D55,4)*1&gt;LEFT('General inputs'!$I$16,4)+'General inputs'!$H$38-1,"",'ET inputs'!D28)</f>
        <v>0</v>
      </c>
      <c r="F55" s="102">
        <f>IF(LEFT(D55,4)*1&gt;LEFT('General inputs'!$I$16,4)+'General inputs'!$H$38-1,"",E55/(1+'General inputs'!$H$30)^C55)</f>
        <v>0</v>
      </c>
      <c r="G55" s="102">
        <f>IF(LEFT(D55,4)*1&gt;LEFT('General inputs'!$I$16,4)+'General inputs'!$H$38-1,"",E55/(1+'General inputs'!$H$32)^C55)</f>
        <v>0</v>
      </c>
      <c r="H55" s="102" t="str">
        <f>IF(LEFT(D55,4)*1&lt;LEFT('General inputs'!$I$16,4)*1,"",IF(LEFT(D55,4)*1&gt;LEFT('General inputs'!$I$16,4)+'General inputs'!$H$38-1,"",E55/(1+'General inputs'!$H$34)^C55))</f>
        <v/>
      </c>
      <c r="I55" s="80"/>
      <c r="J55" s="128"/>
      <c r="K55" s="128"/>
      <c r="L55" s="102">
        <f>IF(LEFT(D55,4)*1&gt;LEFT('General inputs'!$I$18,4)*1,"",SUMIF('Post-1996 commissioned assets'!$F$22:$F$218,$D55,'Post-1996 commissioned assets'!$P$22:$P$218))</f>
        <v>0</v>
      </c>
      <c r="M55" s="102">
        <f>IF(L55="","",L55/(1+'General inputs'!$H$32)^C55)</f>
        <v>0</v>
      </c>
      <c r="N55" s="102" t="str">
        <f>IF(LEFT(D55,4)*1&lt;LEFT('General inputs'!$I$18,4)*1+1,"",SUMIF('Uncommissioned assets'!$F$22:$F$1501,$D55,'Uncommissioned assets'!$P$22:$P$1501))</f>
        <v/>
      </c>
      <c r="O55" s="102" t="str">
        <f>IF(N55="","",N55/(1+'General inputs'!$H$32)^C55)</f>
        <v/>
      </c>
      <c r="P55" s="80"/>
      <c r="Q55" s="108"/>
      <c r="R55" s="102" t="str">
        <f>IF(OR(LEFT(D55,4)*1&lt;LEFT('General inputs'!$I$16,4)*1,LEFT(D55,4)*1&gt;LEFT('General inputs'!$I$16,4)+'General inputs'!$H$38-1),"",Q55/(1+'General inputs'!$H$34)^C55)</f>
        <v/>
      </c>
      <c r="S55" s="80"/>
      <c r="T55" s="108"/>
      <c r="U55" s="102" t="str">
        <f>IF(OR(LEFT(D55,4)*1&lt;LEFT('General inputs'!$I$16,4)*1,LEFT(D55,4)*1&gt;LEFT('General inputs'!$I$16,4)+'General inputs'!$H$38-1),"",T55/(1+'General inputs'!$H$34)^C55)</f>
        <v/>
      </c>
      <c r="V55" s="82"/>
      <c r="W55" s="81"/>
      <c r="X55" s="42"/>
      <c r="Y55" s="42"/>
      <c r="Z55" s="42"/>
    </row>
    <row r="56" spans="1:26" x14ac:dyDescent="0.2">
      <c r="B56" s="59"/>
      <c r="C56" s="100">
        <f>IF(D56='General inputs'!$I$16,0,IF(D56&lt;'General inputs'!$I$16,C57-1,C55+1))</f>
        <v>-14</v>
      </c>
      <c r="D56" s="100" t="str">
        <f t="shared" si="1"/>
        <v>2012-13</v>
      </c>
      <c r="E56" s="102">
        <f>IF(LEFT(D56,4)*1&gt;LEFT('General inputs'!$I$16,4)+'General inputs'!$H$38-1,"",'ET inputs'!D29)</f>
        <v>0</v>
      </c>
      <c r="F56" s="102">
        <f>IF(LEFT(D56,4)*1&gt;LEFT('General inputs'!$I$16,4)+'General inputs'!$H$38-1,"",E56/(1+'General inputs'!$H$30)^C56)</f>
        <v>0</v>
      </c>
      <c r="G56" s="102">
        <f>IF(LEFT(D56,4)*1&gt;LEFT('General inputs'!$I$16,4)+'General inputs'!$H$38-1,"",E56/(1+'General inputs'!$H$32)^C56)</f>
        <v>0</v>
      </c>
      <c r="H56" s="102" t="str">
        <f>IF(LEFT(D56,4)*1&lt;LEFT('General inputs'!$I$16,4)*1,"",IF(LEFT(D56,4)*1&gt;LEFT('General inputs'!$I$16,4)+'General inputs'!$H$38-1,"",E56/(1+'General inputs'!$H$34)^C56))</f>
        <v/>
      </c>
      <c r="I56" s="80"/>
      <c r="J56" s="128"/>
      <c r="K56" s="128"/>
      <c r="L56" s="102">
        <f>IF(LEFT(D56,4)*1&gt;LEFT('General inputs'!$I$18,4)*1,"",SUMIF('Post-1996 commissioned assets'!$F$22:$F$218,$D56,'Post-1996 commissioned assets'!$P$22:$P$218))</f>
        <v>0</v>
      </c>
      <c r="M56" s="102">
        <f>IF(L56="","",L56/(1+'General inputs'!$H$32)^C56)</f>
        <v>0</v>
      </c>
      <c r="N56" s="102" t="str">
        <f>IF(LEFT(D56,4)*1&lt;LEFT('General inputs'!$I$18,4)*1+1,"",SUMIF('Uncommissioned assets'!$F$22:$F$1501,$D56,'Uncommissioned assets'!$P$22:$P$1501))</f>
        <v/>
      </c>
      <c r="O56" s="102" t="str">
        <f>IF(N56="","",N56/(1+'General inputs'!$H$32)^C56)</f>
        <v/>
      </c>
      <c r="P56" s="80"/>
      <c r="Q56" s="108"/>
      <c r="R56" s="102" t="str">
        <f>IF(OR(LEFT(D56,4)*1&lt;LEFT('General inputs'!$I$16,4)*1,LEFT(D56,4)*1&gt;LEFT('General inputs'!$I$16,4)+'General inputs'!$H$38-1),"",Q56/(1+'General inputs'!$H$34)^C56)</f>
        <v/>
      </c>
      <c r="S56" s="80"/>
      <c r="T56" s="108"/>
      <c r="U56" s="102" t="str">
        <f>IF(OR(LEFT(D56,4)*1&lt;LEFT('General inputs'!$I$16,4)*1,LEFT(D56,4)*1&gt;LEFT('General inputs'!$I$16,4)+'General inputs'!$H$38-1),"",T56/(1+'General inputs'!$H$34)^C56)</f>
        <v/>
      </c>
      <c r="V56" s="82"/>
      <c r="W56" s="81"/>
      <c r="X56" s="42"/>
      <c r="Y56" s="42"/>
      <c r="Z56" s="42"/>
    </row>
    <row r="57" spans="1:26" x14ac:dyDescent="0.2">
      <c r="B57" s="59"/>
      <c r="C57" s="100">
        <f>IF(D57='General inputs'!$I$16,0,IF(D57&lt;'General inputs'!$I$16,C58-1,C56+1))</f>
        <v>-13</v>
      </c>
      <c r="D57" s="100" t="str">
        <f t="shared" si="1"/>
        <v>2013-14</v>
      </c>
      <c r="E57" s="102">
        <f>IF(LEFT(D57,4)*1&gt;LEFT('General inputs'!$I$16,4)+'General inputs'!$H$38-1,"",'ET inputs'!D30)</f>
        <v>0</v>
      </c>
      <c r="F57" s="102">
        <f>IF(LEFT(D57,4)*1&gt;LEFT('General inputs'!$I$16,4)+'General inputs'!$H$38-1,"",E57/(1+'General inputs'!$H$30)^C57)</f>
        <v>0</v>
      </c>
      <c r="G57" s="102">
        <f>IF(LEFT(D57,4)*1&gt;LEFT('General inputs'!$I$16,4)+'General inputs'!$H$38-1,"",E57/(1+'General inputs'!$H$32)^C57)</f>
        <v>0</v>
      </c>
      <c r="H57" s="102" t="str">
        <f>IF(LEFT(D57,4)*1&lt;LEFT('General inputs'!$I$16,4)*1,"",IF(LEFT(D57,4)*1&gt;LEFT('General inputs'!$I$16,4)+'General inputs'!$H$38-1,"",E57/(1+'General inputs'!$H$34)^C57))</f>
        <v/>
      </c>
      <c r="I57" s="80"/>
      <c r="J57" s="128"/>
      <c r="K57" s="128"/>
      <c r="L57" s="102">
        <f>IF(LEFT(D57,4)*1&gt;LEFT('General inputs'!$I$18,4)*1,"",SUMIF('Post-1996 commissioned assets'!$F$22:$F$218,$D57,'Post-1996 commissioned assets'!$P$22:$P$218))</f>
        <v>0</v>
      </c>
      <c r="M57" s="102">
        <f>IF(L57="","",L57/(1+'General inputs'!$H$32)^C57)</f>
        <v>0</v>
      </c>
      <c r="N57" s="102" t="str">
        <f>IF(LEFT(D57,4)*1&lt;LEFT('General inputs'!$I$18,4)*1+1,"",SUMIF('Uncommissioned assets'!$F$22:$F$1501,$D57,'Uncommissioned assets'!$P$22:$P$1501))</f>
        <v/>
      </c>
      <c r="O57" s="102" t="str">
        <f>IF(N57="","",N57/(1+'General inputs'!$H$32)^C57)</f>
        <v/>
      </c>
      <c r="P57" s="80"/>
      <c r="Q57" s="108"/>
      <c r="R57" s="102" t="str">
        <f>IF(OR(LEFT(D57,4)*1&lt;LEFT('General inputs'!$I$16,4)*1,LEFT(D57,4)*1&gt;LEFT('General inputs'!$I$16,4)+'General inputs'!$H$38-1),"",Q57/(1+'General inputs'!$H$34)^C57)</f>
        <v/>
      </c>
      <c r="S57" s="80"/>
      <c r="T57" s="108"/>
      <c r="U57" s="102" t="str">
        <f>IF(OR(LEFT(D57,4)*1&lt;LEFT('General inputs'!$I$16,4)*1,LEFT(D57,4)*1&gt;LEFT('General inputs'!$I$16,4)+'General inputs'!$H$38-1),"",T57/(1+'General inputs'!$H$34)^C57)</f>
        <v/>
      </c>
      <c r="V57" s="82"/>
      <c r="W57" s="81"/>
      <c r="X57" s="42"/>
      <c r="Y57" s="42"/>
      <c r="Z57" s="42"/>
    </row>
    <row r="58" spans="1:26" x14ac:dyDescent="0.2">
      <c r="B58" s="59"/>
      <c r="C58" s="100">
        <f>IF(D58='General inputs'!$I$16,0,IF(D58&lt;'General inputs'!$I$16,C59-1,C57+1))</f>
        <v>-12</v>
      </c>
      <c r="D58" s="100" t="str">
        <f t="shared" si="1"/>
        <v>2014-15</v>
      </c>
      <c r="E58" s="102">
        <f>IF(LEFT(D58,4)*1&gt;LEFT('General inputs'!$I$16,4)+'General inputs'!$H$38-1,"",'ET inputs'!D31)</f>
        <v>0</v>
      </c>
      <c r="F58" s="102">
        <f>IF(LEFT(D58,4)*1&gt;LEFT('General inputs'!$I$16,4)+'General inputs'!$H$38-1,"",E58/(1+'General inputs'!$H$30)^C58)</f>
        <v>0</v>
      </c>
      <c r="G58" s="102">
        <f>IF(LEFT(D58,4)*1&gt;LEFT('General inputs'!$I$16,4)+'General inputs'!$H$38-1,"",E58/(1+'General inputs'!$H$32)^C58)</f>
        <v>0</v>
      </c>
      <c r="H58" s="102" t="str">
        <f>IF(LEFT(D58,4)*1&lt;LEFT('General inputs'!$I$16,4)*1,"",IF(LEFT(D58,4)*1&gt;LEFT('General inputs'!$I$16,4)+'General inputs'!$H$38-1,"",E58/(1+'General inputs'!$H$34)^C58))</f>
        <v/>
      </c>
      <c r="I58" s="80"/>
      <c r="J58" s="128"/>
      <c r="K58" s="128"/>
      <c r="L58" s="102">
        <f>IF(LEFT(D58,4)*1&gt;LEFT('General inputs'!$I$18,4)*1,"",SUMIF('Post-1996 commissioned assets'!$F$22:$F$218,$D58,'Post-1996 commissioned assets'!$P$22:$P$218))</f>
        <v>0</v>
      </c>
      <c r="M58" s="102">
        <f>IF(L58="","",L58/(1+'General inputs'!$H$32)^C58)</f>
        <v>0</v>
      </c>
      <c r="N58" s="102" t="str">
        <f>IF(LEFT(D58,4)*1&lt;LEFT('General inputs'!$I$18,4)*1+1,"",SUMIF('Uncommissioned assets'!$F$22:$F$1501,$D58,'Uncommissioned assets'!$P$22:$P$1501))</f>
        <v/>
      </c>
      <c r="O58" s="102" t="str">
        <f>IF(N58="","",N58/(1+'General inputs'!$H$32)^C58)</f>
        <v/>
      </c>
      <c r="P58" s="80"/>
      <c r="Q58" s="108"/>
      <c r="R58" s="102" t="str">
        <f>IF(OR(LEFT(D58,4)*1&lt;LEFT('General inputs'!$I$16,4)*1,LEFT(D58,4)*1&gt;LEFT('General inputs'!$I$16,4)+'General inputs'!$H$38-1),"",Q58/(1+'General inputs'!$H$34)^C58)</f>
        <v/>
      </c>
      <c r="S58" s="80"/>
      <c r="T58" s="108"/>
      <c r="U58" s="102" t="str">
        <f>IF(OR(LEFT(D58,4)*1&lt;LEFT('General inputs'!$I$16,4)*1,LEFT(D58,4)*1&gt;LEFT('General inputs'!$I$16,4)+'General inputs'!$H$38-1),"",T58/(1+'General inputs'!$H$34)^C58)</f>
        <v/>
      </c>
      <c r="V58" s="82"/>
      <c r="W58" s="81"/>
      <c r="Z58" s="253"/>
    </row>
    <row r="59" spans="1:26" x14ac:dyDescent="0.2">
      <c r="B59" s="59"/>
      <c r="C59" s="100">
        <f>IF(D59='General inputs'!$I$16,0,IF(D59&lt;'General inputs'!$I$16,C60-1,C58+1))</f>
        <v>-11</v>
      </c>
      <c r="D59" s="100" t="str">
        <f t="shared" si="1"/>
        <v>2015-16</v>
      </c>
      <c r="E59" s="102">
        <f>IF(LEFT(D59,4)*1&gt;LEFT('General inputs'!$I$16,4)+'General inputs'!$H$38-1,"",'ET inputs'!D32)</f>
        <v>0</v>
      </c>
      <c r="F59" s="102">
        <f>IF(LEFT(D59,4)*1&gt;LEFT('General inputs'!$I$16,4)+'General inputs'!$H$38-1,"",E59/(1+'General inputs'!$H$30)^C59)</f>
        <v>0</v>
      </c>
      <c r="G59" s="102">
        <f>IF(LEFT(D59,4)*1&gt;LEFT('General inputs'!$I$16,4)+'General inputs'!$H$38-1,"",E59/(1+'General inputs'!$H$32)^C59)</f>
        <v>0</v>
      </c>
      <c r="H59" s="102" t="str">
        <f>IF(LEFT(D59,4)*1&lt;LEFT('General inputs'!$I$16,4)*1,"",IF(LEFT(D59,4)*1&gt;LEFT('General inputs'!$I$16,4)+'General inputs'!$H$38-1,"",E59/(1+'General inputs'!$H$34)^C59))</f>
        <v/>
      </c>
      <c r="I59" s="80"/>
      <c r="J59" s="128"/>
      <c r="K59" s="128"/>
      <c r="L59" s="102">
        <f>IF(LEFT(D59,4)*1&gt;LEFT('General inputs'!$I$18,4)*1,"",SUMIF('Post-1996 commissioned assets'!$F$22:$F$218,$D59,'Post-1996 commissioned assets'!$P$22:$P$218))</f>
        <v>0</v>
      </c>
      <c r="M59" s="102">
        <f>IF(L59="","",L59/(1+'General inputs'!$H$32)^C59)</f>
        <v>0</v>
      </c>
      <c r="N59" s="102" t="str">
        <f>IF(LEFT(D59,4)*1&lt;LEFT('General inputs'!$I$18,4)*1+1,"",SUMIF('Uncommissioned assets'!$F$22:$F$1501,$D59,'Uncommissioned assets'!$P$22:$P$1501))</f>
        <v/>
      </c>
      <c r="O59" s="102" t="str">
        <f>IF(N59="","",N59/(1+'General inputs'!$H$32)^C59)</f>
        <v/>
      </c>
      <c r="P59" s="80"/>
      <c r="Q59" s="108"/>
      <c r="R59" s="102" t="str">
        <f>IF(OR(LEFT(D59,4)*1&lt;LEFT('General inputs'!$I$16,4)*1,LEFT(D59,4)*1&gt;LEFT('General inputs'!$I$16,4)+'General inputs'!$H$38-1),"",Q59/(1+'General inputs'!$H$34)^C59)</f>
        <v/>
      </c>
      <c r="S59" s="80"/>
      <c r="T59" s="108"/>
      <c r="U59" s="102" t="str">
        <f>IF(OR(LEFT(D59,4)*1&lt;LEFT('General inputs'!$I$16,4)*1,LEFT(D59,4)*1&gt;LEFT('General inputs'!$I$16,4)+'General inputs'!$H$38-1),"",T59/(1+'General inputs'!$H$34)^C59)</f>
        <v/>
      </c>
      <c r="V59" s="82"/>
      <c r="W59" s="81"/>
      <c r="X59" s="42"/>
      <c r="Y59" s="42"/>
      <c r="Z59" s="42"/>
    </row>
    <row r="60" spans="1:26" x14ac:dyDescent="0.2">
      <c r="B60" s="59"/>
      <c r="C60" s="100">
        <f>IF(D60='General inputs'!$I$16,0,IF(D60&lt;'General inputs'!$I$16,C61-1,C59+1))</f>
        <v>-10</v>
      </c>
      <c r="D60" s="100" t="str">
        <f t="shared" si="1"/>
        <v>2016-17</v>
      </c>
      <c r="E60" s="102">
        <f>IF(LEFT(D60,4)*1&gt;LEFT('General inputs'!$I$16,4)+'General inputs'!$H$38-1,"",'ET inputs'!D33)</f>
        <v>0</v>
      </c>
      <c r="F60" s="102">
        <f>IF(LEFT(D60,4)*1&gt;LEFT('General inputs'!$I$16,4)+'General inputs'!$H$38-1,"",E60/(1+'General inputs'!$H$30)^C60)</f>
        <v>0</v>
      </c>
      <c r="G60" s="102">
        <f>IF(LEFT(D60,4)*1&gt;LEFT('General inputs'!$I$16,4)+'General inputs'!$H$38-1,"",E60/(1+'General inputs'!$H$32)^C60)</f>
        <v>0</v>
      </c>
      <c r="H60" s="102" t="str">
        <f>IF(LEFT(D60,4)*1&lt;LEFT('General inputs'!$I$16,4)*1,"",IF(LEFT(D60,4)*1&gt;LEFT('General inputs'!$I$16,4)+'General inputs'!$H$38-1,"",E60/(1+'General inputs'!$H$34)^C60))</f>
        <v/>
      </c>
      <c r="I60" s="80"/>
      <c r="J60" s="128"/>
      <c r="K60" s="128"/>
      <c r="L60" s="102">
        <f>IF(LEFT(D60,4)*1&gt;LEFT('General inputs'!$I$18,4)*1,"",SUMIF('Post-1996 commissioned assets'!$F$22:$F$218,$D60,'Post-1996 commissioned assets'!$P$22:$P$218))</f>
        <v>0</v>
      </c>
      <c r="M60" s="102">
        <f>IF(L60="","",L60/(1+'General inputs'!$H$32)^C60)</f>
        <v>0</v>
      </c>
      <c r="N60" s="102" t="str">
        <f>IF(LEFT(D60,4)*1&lt;LEFT('General inputs'!$I$18,4)*1+1,"",SUMIF('Uncommissioned assets'!$F$22:$F$1501,$D60,'Uncommissioned assets'!$P$22:$P$1501))</f>
        <v/>
      </c>
      <c r="O60" s="102" t="str">
        <f>IF(N60="","",N60/(1+'General inputs'!$H$32)^C60)</f>
        <v/>
      </c>
      <c r="P60" s="80"/>
      <c r="Q60" s="108"/>
      <c r="R60" s="102" t="str">
        <f>IF(OR(LEFT(D60,4)*1&lt;LEFT('General inputs'!$I$16,4)*1,LEFT(D60,4)*1&gt;LEFT('General inputs'!$I$16,4)+'General inputs'!$H$38-1),"",Q60/(1+'General inputs'!$H$34)^C60)</f>
        <v/>
      </c>
      <c r="S60" s="80"/>
      <c r="T60" s="108"/>
      <c r="U60" s="102" t="str">
        <f>IF(OR(LEFT(D60,4)*1&lt;LEFT('General inputs'!$I$16,4)*1,LEFT(D60,4)*1&gt;LEFT('General inputs'!$I$16,4)+'General inputs'!$H$38-1),"",T60/(1+'General inputs'!$H$34)^C60)</f>
        <v/>
      </c>
      <c r="V60" s="82"/>
      <c r="W60" s="81"/>
      <c r="X60" s="42"/>
      <c r="Y60" s="42"/>
      <c r="Z60" s="42"/>
    </row>
    <row r="61" spans="1:26" x14ac:dyDescent="0.2">
      <c r="B61" s="59"/>
      <c r="C61" s="100">
        <f>IF(D61='General inputs'!$I$16,0,IF(D61&lt;'General inputs'!$I$16,C62-1,C60+1))</f>
        <v>-9</v>
      </c>
      <c r="D61" s="100" t="str">
        <f t="shared" si="1"/>
        <v>2017-18</v>
      </c>
      <c r="E61" s="102">
        <f>IF(LEFT(D61,4)*1&gt;LEFT('General inputs'!$I$16,4)+'General inputs'!$H$38-1,"",'ET inputs'!D34)</f>
        <v>0</v>
      </c>
      <c r="F61" s="102">
        <f>IF(LEFT(D61,4)*1&gt;LEFT('General inputs'!$I$16,4)+'General inputs'!$H$38-1,"",E61/(1+'General inputs'!$H$30)^C61)</f>
        <v>0</v>
      </c>
      <c r="G61" s="102">
        <f>IF(LEFT(D61,4)*1&gt;LEFT('General inputs'!$I$16,4)+'General inputs'!$H$38-1,"",E61/(1+'General inputs'!$H$32)^C61)</f>
        <v>0</v>
      </c>
      <c r="H61" s="102" t="str">
        <f>IF(LEFT(D61,4)*1&lt;LEFT('General inputs'!$I$16,4)*1,"",IF(LEFT(D61,4)*1&gt;LEFT('General inputs'!$I$16,4)+'General inputs'!$H$38-1,"",E61/(1+'General inputs'!$H$34)^C61))</f>
        <v/>
      </c>
      <c r="I61" s="80"/>
      <c r="J61" s="128"/>
      <c r="K61" s="128"/>
      <c r="L61" s="102">
        <f>IF(LEFT(D61,4)*1&gt;LEFT('General inputs'!$I$18,4)*1,"",SUMIF('Post-1996 commissioned assets'!$F$22:$F$218,$D61,'Post-1996 commissioned assets'!$P$22:$P$218))</f>
        <v>0</v>
      </c>
      <c r="M61" s="102">
        <f>IF(L61="","",L61/(1+'General inputs'!$H$32)^C61)</f>
        <v>0</v>
      </c>
      <c r="N61" s="102" t="str">
        <f>IF(LEFT(D61,4)*1&lt;LEFT('General inputs'!$I$18,4)*1+1,"",SUMIF('Uncommissioned assets'!$F$22:$F$1501,$D61,'Uncommissioned assets'!$P$22:$P$1501))</f>
        <v/>
      </c>
      <c r="O61" s="102" t="str">
        <f>IF(N61="","",N61/(1+'General inputs'!$H$32)^C61)</f>
        <v/>
      </c>
      <c r="P61" s="80"/>
      <c r="Q61" s="108"/>
      <c r="R61" s="102" t="str">
        <f>IF(OR(LEFT(D61,4)*1&lt;LEFT('General inputs'!$I$16,4)*1,LEFT(D61,4)*1&gt;LEFT('General inputs'!$I$16,4)+'General inputs'!$H$38-1),"",Q61/(1+'General inputs'!$H$34)^C61)</f>
        <v/>
      </c>
      <c r="S61" s="80"/>
      <c r="T61" s="108"/>
      <c r="U61" s="102" t="str">
        <f>IF(OR(LEFT(D61,4)*1&lt;LEFT('General inputs'!$I$16,4)*1,LEFT(D61,4)*1&gt;LEFT('General inputs'!$I$16,4)+'General inputs'!$H$38-1),"",T61/(1+'General inputs'!$H$34)^C61)</f>
        <v/>
      </c>
      <c r="V61" s="82"/>
      <c r="W61" s="81"/>
    </row>
    <row r="62" spans="1:26" x14ac:dyDescent="0.2">
      <c r="A62" s="81"/>
      <c r="B62" s="92"/>
      <c r="C62" s="100">
        <f>IF(D62='General inputs'!$I$16,0,IF(D62&lt;'General inputs'!$I$16,C63-1,C61+1))</f>
        <v>-8</v>
      </c>
      <c r="D62" s="100" t="str">
        <f t="shared" si="1"/>
        <v>2018-19</v>
      </c>
      <c r="E62" s="102">
        <f>IF(LEFT(D62,4)*1&gt;LEFT('General inputs'!$I$16,4)+'General inputs'!$H$38-1,"",'ET inputs'!D35)</f>
        <v>0</v>
      </c>
      <c r="F62" s="102">
        <f>IF(LEFT(D62,4)*1&gt;LEFT('General inputs'!$I$16,4)+'General inputs'!$H$38-1,"",E62/(1+'General inputs'!$H$30)^C62)</f>
        <v>0</v>
      </c>
      <c r="G62" s="102">
        <f>IF(LEFT(D62,4)*1&gt;LEFT('General inputs'!$I$16,4)+'General inputs'!$H$38-1,"",E62/(1+'General inputs'!$H$32)^C62)</f>
        <v>0</v>
      </c>
      <c r="H62" s="102" t="str">
        <f>IF(LEFT(D62,4)*1&lt;LEFT('General inputs'!$I$16,4)*1,"",IF(LEFT(D62,4)*1&gt;LEFT('General inputs'!$I$16,4)+'General inputs'!$H$38-1,"",E62/(1+'General inputs'!$H$34)^C62))</f>
        <v/>
      </c>
      <c r="I62" s="80"/>
      <c r="J62" s="128"/>
      <c r="K62" s="128"/>
      <c r="L62" s="102">
        <f>IF(LEFT(D62,4)*1&gt;LEFT('General inputs'!$I$18,4)*1,"",SUMIF('Post-1996 commissioned assets'!$F$22:$F$218,$D62,'Post-1996 commissioned assets'!$P$22:$P$218))</f>
        <v>0</v>
      </c>
      <c r="M62" s="102">
        <f>IF(L62="","",L62/(1+'General inputs'!$H$32)^C62)</f>
        <v>0</v>
      </c>
      <c r="N62" s="102" t="str">
        <f>IF(LEFT(D62,4)*1&lt;LEFT('General inputs'!$I$18,4)*1+1,"",SUMIF('Uncommissioned assets'!$F$22:$F$1501,$D62,'Uncommissioned assets'!$P$22:$P$1501))</f>
        <v/>
      </c>
      <c r="O62" s="102" t="str">
        <f>IF(N62="","",N62/(1+'General inputs'!$H$32)^C62)</f>
        <v/>
      </c>
      <c r="P62" s="80"/>
      <c r="Q62" s="108"/>
      <c r="R62" s="102" t="str">
        <f>IF(OR(LEFT(D62,4)*1&lt;LEFT('General inputs'!$I$16,4)*1,LEFT(D62,4)*1&gt;LEFT('General inputs'!$I$16,4)+'General inputs'!$H$38-1),"",Q62/(1+'General inputs'!$H$34)^C62)</f>
        <v/>
      </c>
      <c r="S62" s="80"/>
      <c r="T62" s="108"/>
      <c r="U62" s="102" t="str">
        <f>IF(OR(LEFT(D62,4)*1&lt;LEFT('General inputs'!$I$16,4)*1,LEFT(D62,4)*1&gt;LEFT('General inputs'!$I$16,4)+'General inputs'!$H$38-1),"",T62/(1+'General inputs'!$H$34)^C62)</f>
        <v/>
      </c>
      <c r="V62" s="82"/>
      <c r="W62" s="81"/>
    </row>
    <row r="63" spans="1:26" x14ac:dyDescent="0.2">
      <c r="B63" s="59"/>
      <c r="C63" s="100">
        <f>IF(D63='General inputs'!$I$16,0,IF(D63&lt;'General inputs'!$I$16,C64-1,C62+1))</f>
        <v>-7</v>
      </c>
      <c r="D63" s="100" t="str">
        <f t="shared" si="1"/>
        <v>2019-20</v>
      </c>
      <c r="E63" s="102">
        <f>IF(LEFT(D63,4)*1&gt;LEFT('General inputs'!$I$16,4)+'General inputs'!$H$38-1,"",'ET inputs'!D36)</f>
        <v>0</v>
      </c>
      <c r="F63" s="102">
        <f>IF(LEFT(D63,4)*1&gt;LEFT('General inputs'!$I$16,4)+'General inputs'!$H$38-1,"",E63/(1+'General inputs'!$H$30)^C63)</f>
        <v>0</v>
      </c>
      <c r="G63" s="102">
        <f>IF(LEFT(D63,4)*1&gt;LEFT('General inputs'!$I$16,4)+'General inputs'!$H$38-1,"",E63/(1+'General inputs'!$H$32)^C63)</f>
        <v>0</v>
      </c>
      <c r="H63" s="102" t="str">
        <f>IF(LEFT(D63,4)*1&lt;LEFT('General inputs'!$I$16,4)*1,"",IF(LEFT(D63,4)*1&gt;LEFT('General inputs'!$I$16,4)+'General inputs'!$H$38-1,"",E63/(1+'General inputs'!$H$34)^C63))</f>
        <v/>
      </c>
      <c r="I63" s="80"/>
      <c r="J63" s="128"/>
      <c r="K63" s="128"/>
      <c r="L63" s="102">
        <f>IF(LEFT(D63,4)*1&gt;LEFT('General inputs'!$I$18,4)*1,"",SUMIF('Post-1996 commissioned assets'!$F$22:$F$218,$D63,'Post-1996 commissioned assets'!$P$22:$P$218))</f>
        <v>0</v>
      </c>
      <c r="M63" s="102">
        <f>IF(L63="","",L63/(1+'General inputs'!$H$32)^C63)</f>
        <v>0</v>
      </c>
      <c r="N63" s="102" t="str">
        <f>IF(LEFT(D63,4)*1&lt;LEFT('General inputs'!$I$18,4)*1+1,"",SUMIF('Uncommissioned assets'!$F$22:$F$1501,$D63,'Uncommissioned assets'!$P$22:$P$1501))</f>
        <v/>
      </c>
      <c r="O63" s="102" t="str">
        <f>IF(N63="","",N63/(1+'General inputs'!$H$32)^C63)</f>
        <v/>
      </c>
      <c r="P63" s="80"/>
      <c r="Q63" s="108"/>
      <c r="R63" s="102" t="str">
        <f>IF(OR(LEFT(D63,4)*1&lt;LEFT('General inputs'!$I$16,4)*1,LEFT(D63,4)*1&gt;LEFT('General inputs'!$I$16,4)+'General inputs'!$H$38-1),"",Q63/(1+'General inputs'!$H$34)^C63)</f>
        <v/>
      </c>
      <c r="S63" s="80"/>
      <c r="T63" s="108"/>
      <c r="U63" s="102" t="str">
        <f>IF(OR(LEFT(D63,4)*1&lt;LEFT('General inputs'!$I$16,4)*1,LEFT(D63,4)*1&gt;LEFT('General inputs'!$I$16,4)+'General inputs'!$H$38-1),"",T63/(1+'General inputs'!$H$34)^C63)</f>
        <v/>
      </c>
      <c r="V63" s="82"/>
      <c r="W63" s="81"/>
    </row>
    <row r="64" spans="1:26" x14ac:dyDescent="0.2">
      <c r="B64" s="59"/>
      <c r="C64" s="100">
        <f>IF(D64='General inputs'!$I$16,0,IF(D64&lt;'General inputs'!$I$16,C65-1,C63+1))</f>
        <v>-6</v>
      </c>
      <c r="D64" s="100" t="str">
        <f t="shared" si="1"/>
        <v>2020-21</v>
      </c>
      <c r="E64" s="102">
        <f>IF(LEFT(D64,4)*1&gt;LEFT('General inputs'!$I$16,4)+'General inputs'!$H$38-1,"",'ET inputs'!D37)</f>
        <v>0</v>
      </c>
      <c r="F64" s="102">
        <f>IF(LEFT(D64,4)*1&gt;LEFT('General inputs'!$I$16,4)+'General inputs'!$H$38-1,"",E64/(1+'General inputs'!$H$30)^C64)</f>
        <v>0</v>
      </c>
      <c r="G64" s="102">
        <f>IF(LEFT(D64,4)*1&gt;LEFT('General inputs'!$I$16,4)+'General inputs'!$H$38-1,"",E64/(1+'General inputs'!$H$32)^C64)</f>
        <v>0</v>
      </c>
      <c r="H64" s="102" t="str">
        <f>IF(LEFT(D64,4)*1&lt;LEFT('General inputs'!$I$16,4)*1,"",IF(LEFT(D64,4)*1&gt;LEFT('General inputs'!$I$16,4)+'General inputs'!$H$38-1,"",E64/(1+'General inputs'!$H$34)^C64))</f>
        <v/>
      </c>
      <c r="I64" s="80"/>
      <c r="J64" s="128"/>
      <c r="K64" s="128"/>
      <c r="L64" s="102">
        <f>IF(LEFT(D64,4)*1&gt;LEFT('General inputs'!$I$18,4)*1,"",SUMIF('Post-1996 commissioned assets'!$F$22:$F$218,$D64,'Post-1996 commissioned assets'!$P$22:$P$218))</f>
        <v>0</v>
      </c>
      <c r="M64" s="102">
        <f>IF(L64="","",L64/(1+'General inputs'!$H$32)^C64)</f>
        <v>0</v>
      </c>
      <c r="N64" s="102" t="str">
        <f>IF(LEFT(D64,4)*1&lt;LEFT('General inputs'!$I$18,4)*1+1,"",SUMIF('Uncommissioned assets'!$F$22:$F$1501,$D64,'Uncommissioned assets'!$P$22:$P$1501))</f>
        <v/>
      </c>
      <c r="O64" s="102" t="str">
        <f>IF(N64="","",N64/(1+'General inputs'!$H$32)^C64)</f>
        <v/>
      </c>
      <c r="P64" s="80"/>
      <c r="Q64" s="108"/>
      <c r="R64" s="102" t="str">
        <f>IF(OR(LEFT(D64,4)*1&lt;LEFT('General inputs'!$I$16,4)*1,LEFT(D64,4)*1&gt;LEFT('General inputs'!$I$16,4)+'General inputs'!$H$38-1),"",Q64/(1+'General inputs'!$H$34)^C64)</f>
        <v/>
      </c>
      <c r="S64" s="80"/>
      <c r="T64" s="108"/>
      <c r="U64" s="102" t="str">
        <f>IF(OR(LEFT(D64,4)*1&lt;LEFT('General inputs'!$I$16,4)*1,LEFT(D64,4)*1&gt;LEFT('General inputs'!$I$16,4)+'General inputs'!$H$38-1),"",T64/(1+'General inputs'!$H$34)^C64)</f>
        <v/>
      </c>
      <c r="V64" s="82"/>
      <c r="W64" s="81"/>
    </row>
    <row r="65" spans="2:23" x14ac:dyDescent="0.2">
      <c r="B65" s="59"/>
      <c r="C65" s="100">
        <f>IF(D65='General inputs'!$I$16,0,IF(D65&lt;'General inputs'!$I$16,C66-1,C64+1))</f>
        <v>-5</v>
      </c>
      <c r="D65" s="100" t="str">
        <f t="shared" si="1"/>
        <v>2021-22</v>
      </c>
      <c r="E65" s="102">
        <f>IF(LEFT(D65,4)*1&gt;LEFT('General inputs'!$I$16,4)+'General inputs'!$H$38-1,"",'ET inputs'!D38)</f>
        <v>0</v>
      </c>
      <c r="F65" s="102">
        <f>IF(LEFT(D65,4)*1&gt;LEFT('General inputs'!$I$16,4)+'General inputs'!$H$38-1,"",E65/(1+'General inputs'!$H$30)^C65)</f>
        <v>0</v>
      </c>
      <c r="G65" s="102">
        <f>IF(LEFT(D65,4)*1&gt;LEFT('General inputs'!$I$16,4)+'General inputs'!$H$38-1,"",E65/(1+'General inputs'!$H$32)^C65)</f>
        <v>0</v>
      </c>
      <c r="H65" s="102" t="str">
        <f>IF(LEFT(D65,4)*1&lt;LEFT('General inputs'!$I$16,4)*1,"",IF(LEFT(D65,4)*1&gt;LEFT('General inputs'!$I$16,4)+'General inputs'!$H$38-1,"",E65/(1+'General inputs'!$H$34)^C65))</f>
        <v/>
      </c>
      <c r="I65" s="80"/>
      <c r="J65" s="128"/>
      <c r="K65" s="128"/>
      <c r="L65" s="102">
        <f>IF(LEFT(D65,4)*1&gt;LEFT('General inputs'!$I$18,4)*1,"",SUMIF('Post-1996 commissioned assets'!$F$22:$F$218,$D65,'Post-1996 commissioned assets'!$P$22:$P$218))</f>
        <v>0</v>
      </c>
      <c r="M65" s="102">
        <f>IF(L65="","",L65/(1+'General inputs'!$H$32)^C65)</f>
        <v>0</v>
      </c>
      <c r="N65" s="102" t="str">
        <f>IF(LEFT(D65,4)*1&lt;LEFT('General inputs'!$I$18,4)*1+1,"",SUMIF('Uncommissioned assets'!$F$22:$F$1501,$D65,'Uncommissioned assets'!$P$22:$P$1501))</f>
        <v/>
      </c>
      <c r="O65" s="102" t="str">
        <f>IF(N65="","",N65/(1+'General inputs'!$H$32)^C65)</f>
        <v/>
      </c>
      <c r="P65" s="80"/>
      <c r="Q65" s="108">
        <f>'Reduction amount'!K38+'Reduction amount'!M38</f>
        <v>0</v>
      </c>
      <c r="R65" s="102" t="str">
        <f>IF(OR(LEFT(D65,4)*1&lt;LEFT('General inputs'!$I$16,4)*1,LEFT(D65,4)*1&gt;LEFT('General inputs'!$I$16,4)+'General inputs'!$H$38-1),"",Q65/(1+'General inputs'!$H$34)^C65)</f>
        <v/>
      </c>
      <c r="S65" s="80"/>
      <c r="T65" s="256">
        <f>'Reduction amount'!E38</f>
        <v>0</v>
      </c>
      <c r="U65" s="255">
        <f>T65/(1+'General inputs'!$H$34)^C65</f>
        <v>0</v>
      </c>
      <c r="V65" s="82"/>
      <c r="W65" s="81"/>
    </row>
    <row r="66" spans="2:23" x14ac:dyDescent="0.2">
      <c r="B66" s="59"/>
      <c r="C66" s="100">
        <f>IF(D66='General inputs'!$I$16,0,IF(D66&lt;'General inputs'!$I$16,C67-1,C65+1))</f>
        <v>-4</v>
      </c>
      <c r="D66" s="100" t="str">
        <f t="shared" si="1"/>
        <v>2022-23</v>
      </c>
      <c r="E66" s="102">
        <f>IF(LEFT(D66,4)*1&gt;LEFT('General inputs'!$I$16,4)+'General inputs'!$H$38-1,"",'ET inputs'!D39)</f>
        <v>0</v>
      </c>
      <c r="F66" s="102">
        <f>IF(LEFT(D66,4)*1&gt;LEFT('General inputs'!$I$16,4)+'General inputs'!$H$38-1,"",E66/(1+'General inputs'!$H$30)^C66)</f>
        <v>0</v>
      </c>
      <c r="G66" s="102">
        <f>IF(LEFT(D66,4)*1&gt;LEFT('General inputs'!$I$16,4)+'General inputs'!$H$38-1,"",E66/(1+'General inputs'!$H$32)^C66)</f>
        <v>0</v>
      </c>
      <c r="H66" s="102" t="str">
        <f>IF(LEFT(D66,4)*1&lt;LEFT('General inputs'!$I$16,4)*1,"",IF(LEFT(D66,4)*1&gt;LEFT('General inputs'!$I$16,4)+'General inputs'!$H$38-1,"",E66/(1+'General inputs'!$H$34)^C66))</f>
        <v/>
      </c>
      <c r="I66" s="80"/>
      <c r="J66" s="128"/>
      <c r="K66" s="128"/>
      <c r="L66" s="102">
        <f>IF(LEFT(D66,4)*1&gt;LEFT('General inputs'!$I$18,4)*1,"",SUMIF('Post-1996 commissioned assets'!$F$22:$F$218,$D66,'Post-1996 commissioned assets'!$P$22:$P$218))</f>
        <v>0</v>
      </c>
      <c r="M66" s="102">
        <f>IF(L66="","",L66/(1+'General inputs'!$H$32)^C66)</f>
        <v>0</v>
      </c>
      <c r="N66" s="102" t="str">
        <f>IF(LEFT(D66,4)*1&lt;LEFT('General inputs'!$I$18,4)*1+1,"",SUMIF('Uncommissioned assets'!$F$22:$F$1501,$D66,'Uncommissioned assets'!$P$22:$P$1501))</f>
        <v/>
      </c>
      <c r="O66" s="102" t="str">
        <f>IF(N66="","",N66/(1+'General inputs'!$H$32)^C66)</f>
        <v/>
      </c>
      <c r="P66" s="80"/>
      <c r="Q66" s="108">
        <f>'Reduction amount'!K39+'Reduction amount'!M39</f>
        <v>0</v>
      </c>
      <c r="R66" s="102" t="str">
        <f>IF(OR(LEFT(D66,4)*1&lt;LEFT('General inputs'!$I$16,4)*1,LEFT(D66,4)*1&gt;LEFT('General inputs'!$I$16,4)+'General inputs'!$H$38-1),"",Q66/(1+'General inputs'!$H$34)^C66)</f>
        <v/>
      </c>
      <c r="S66" s="80"/>
      <c r="T66" s="299">
        <f>'Reduction amount'!E39</f>
        <v>0</v>
      </c>
      <c r="U66" s="255">
        <f>T66/(1+'General inputs'!$H$34)^C66</f>
        <v>0</v>
      </c>
      <c r="V66" s="82"/>
      <c r="W66" s="81"/>
    </row>
    <row r="67" spans="2:23" x14ac:dyDescent="0.2">
      <c r="B67" s="59"/>
      <c r="C67" s="100">
        <f>IF(D67='General inputs'!$I$16,0,IF(D67&lt;'General inputs'!$I$16,C68-1,C66+1))</f>
        <v>-3</v>
      </c>
      <c r="D67" s="100" t="str">
        <f t="shared" si="1"/>
        <v>2023-24</v>
      </c>
      <c r="E67" s="102">
        <f>IF(LEFT(D67,4)*1&gt;LEFT('General inputs'!$I$16,4)+'General inputs'!$H$38-1,"",'ET inputs'!D40)</f>
        <v>0</v>
      </c>
      <c r="F67" s="102">
        <f>IF(LEFT(D67,4)*1&gt;LEFT('General inputs'!$I$16,4)+'General inputs'!$H$38-1,"",E67/(1+'General inputs'!$H$30)^C67)</f>
        <v>0</v>
      </c>
      <c r="G67" s="102">
        <f>IF(LEFT(D67,4)*1&gt;LEFT('General inputs'!$I$16,4)+'General inputs'!$H$38-1,"",E67/(1+'General inputs'!$H$32)^C67)</f>
        <v>0</v>
      </c>
      <c r="H67" s="102" t="str">
        <f>IF(LEFT(D67,4)*1&lt;LEFT('General inputs'!$I$16,4)*1,"",IF(LEFT(D67,4)*1&gt;LEFT('General inputs'!$I$16,4)+'General inputs'!$H$38-1,"",E67/(1+'General inputs'!$H$34)^C67))</f>
        <v/>
      </c>
      <c r="I67" s="80"/>
      <c r="J67" s="128"/>
      <c r="K67" s="128"/>
      <c r="L67" s="102">
        <f>IF(LEFT(D67,4)*1&gt;LEFT('General inputs'!$I$18,4)*1,"",SUMIF('Post-1996 commissioned assets'!$F$22:$F$218,$D67,'Post-1996 commissioned assets'!$P$22:$P$218))</f>
        <v>0</v>
      </c>
      <c r="M67" s="102">
        <f>IF(L67="","",L67/(1+'General inputs'!$H$32)^C67)</f>
        <v>0</v>
      </c>
      <c r="N67" s="102" t="str">
        <f>IF(LEFT(D67,4)*1&lt;LEFT('General inputs'!$I$18,4)*1+1,"",SUMIF('Uncommissioned assets'!$F$22:$F$1501,$D67,'Uncommissioned assets'!$P$22:$P$1501))</f>
        <v/>
      </c>
      <c r="O67" s="102" t="str">
        <f>IF(N67="","",N67/(1+'General inputs'!$H$32)^C67)</f>
        <v/>
      </c>
      <c r="P67" s="80"/>
      <c r="Q67" s="108">
        <f>'Reduction amount'!K40+'Reduction amount'!M40</f>
        <v>0</v>
      </c>
      <c r="R67" s="102" t="str">
        <f>IF(OR(LEFT(D67,4)*1&lt;LEFT('General inputs'!$I$16,4)*1,LEFT(D67,4)*1&gt;LEFT('General inputs'!$I$16,4)+'General inputs'!$H$38-1),"",Q67/(1+'General inputs'!$H$34)^C67)</f>
        <v/>
      </c>
      <c r="S67" s="80"/>
      <c r="T67" s="299">
        <f>'Reduction amount'!E40</f>
        <v>0</v>
      </c>
      <c r="U67" s="255">
        <f>T67/(1+'General inputs'!$H$34)^C67</f>
        <v>0</v>
      </c>
      <c r="V67" s="82"/>
      <c r="W67" s="81"/>
    </row>
    <row r="68" spans="2:23" x14ac:dyDescent="0.2">
      <c r="B68" s="59"/>
      <c r="C68" s="100">
        <f>IF(D68='General inputs'!$I$16,0,IF(D68&lt;'General inputs'!$I$16,C69-1,C67+1))</f>
        <v>-2</v>
      </c>
      <c r="D68" s="100" t="str">
        <f t="shared" si="1"/>
        <v>2024-25</v>
      </c>
      <c r="E68" s="102">
        <f>IF(LEFT(D68,4)*1&gt;LEFT('General inputs'!$I$16,4)+'General inputs'!$H$38-1,"",'ET inputs'!D41)</f>
        <v>0</v>
      </c>
      <c r="F68" s="102">
        <f>IF(LEFT(D68,4)*1&gt;LEFT('General inputs'!$I$16,4)+'General inputs'!$H$38-1,"",E68/(1+'General inputs'!$H$30)^C68)</f>
        <v>0</v>
      </c>
      <c r="G68" s="102">
        <f>IF(LEFT(D68,4)*1&gt;LEFT('General inputs'!$I$16,4)+'General inputs'!$H$38-1,"",E68/(1+'General inputs'!$H$32)^C68)</f>
        <v>0</v>
      </c>
      <c r="H68" s="102" t="str">
        <f>IF(LEFT(D68,4)*1&lt;LEFT('General inputs'!$I$16,4)*1,"",IF(LEFT(D68,4)*1&gt;LEFT('General inputs'!$I$16,4)+'General inputs'!$H$38-1,"",E68/(1+'General inputs'!$H$34)^C68))</f>
        <v/>
      </c>
      <c r="I68" s="80"/>
      <c r="J68" s="128"/>
      <c r="K68" s="128"/>
      <c r="L68" s="102">
        <f>IF(LEFT(D68,4)*1&gt;LEFT('General inputs'!$I$18,4)*1,"",SUMIF('Post-1996 commissioned assets'!$F$22:$F$218,$D68,'Post-1996 commissioned assets'!$P$22:$P$218))</f>
        <v>0</v>
      </c>
      <c r="M68" s="102">
        <f>IF(L68="","",L68/(1+'General inputs'!$H$32)^C68)</f>
        <v>0</v>
      </c>
      <c r="N68" s="102" t="str">
        <f>IF(LEFT(D68,4)*1&lt;LEFT('General inputs'!$I$18,4)*1+1,"",SUMIF('Uncommissioned assets'!$F$22:$F$1501,$D68,'Uncommissioned assets'!$P$22:$P$1501))</f>
        <v/>
      </c>
      <c r="O68" s="102" t="str">
        <f>IF(N68="","",N68/(1+'General inputs'!$H$32)^C68)</f>
        <v/>
      </c>
      <c r="P68" s="80"/>
      <c r="Q68" s="108">
        <f>'Reduction amount'!K41+'Reduction amount'!M41</f>
        <v>0</v>
      </c>
      <c r="R68" s="102" t="str">
        <f>IF(OR(LEFT(D68,4)*1&lt;LEFT('General inputs'!$I$16,4)*1,LEFT(D68,4)*1&gt;LEFT('General inputs'!$I$16,4)+'General inputs'!$H$38-1),"",Q68/(1+'General inputs'!$H$34)^C68)</f>
        <v/>
      </c>
      <c r="S68" s="80"/>
      <c r="T68" s="299">
        <f>'Reduction amount'!E41</f>
        <v>0</v>
      </c>
      <c r="U68" s="255">
        <f>T68/(1+'General inputs'!$H$34)^C68</f>
        <v>0</v>
      </c>
      <c r="V68" s="82"/>
      <c r="W68" s="81"/>
    </row>
    <row r="69" spans="2:23" x14ac:dyDescent="0.2">
      <c r="B69" s="59"/>
      <c r="C69" s="100">
        <f>IF(D69='General inputs'!$I$16,0,IF(D69&lt;'General inputs'!$I$16,C70-1,C68+1))</f>
        <v>-1</v>
      </c>
      <c r="D69" s="100" t="str">
        <f t="shared" si="1"/>
        <v>2025-26</v>
      </c>
      <c r="E69" s="102">
        <f>IF(LEFT(D69,4)*1&gt;LEFT('General inputs'!$I$16,4)+'General inputs'!$H$38-1,"",'ET inputs'!D42)</f>
        <v>0</v>
      </c>
      <c r="F69" s="102">
        <f>IF(LEFT(D69,4)*1&gt;LEFT('General inputs'!$I$16,4)+'General inputs'!$H$38-1,"",E69/(1+'General inputs'!$H$30)^C69)</f>
        <v>0</v>
      </c>
      <c r="G69" s="102">
        <f>IF(LEFT(D69,4)*1&gt;LEFT('General inputs'!$I$16,4)+'General inputs'!$H$38-1,"",E69/(1+'General inputs'!$H$32)^C69)</f>
        <v>0</v>
      </c>
      <c r="H69" s="102" t="str">
        <f>IF(LEFT(D69,4)*1&lt;LEFT('General inputs'!$I$16,4)*1,"",IF(LEFT(D69,4)*1&gt;LEFT('General inputs'!$I$16,4)+'General inputs'!$H$38-1,"",E69/(1+'General inputs'!$H$34)^C69))</f>
        <v/>
      </c>
      <c r="I69" s="80"/>
      <c r="J69" s="128"/>
      <c r="K69" s="128"/>
      <c r="L69" s="102">
        <f>IF(LEFT(D69,4)*1&gt;LEFT('General inputs'!$I$18,4)*1,"",SUMIF('Post-1996 commissioned assets'!$F$22:$F$218,$D69,'Post-1996 commissioned assets'!$P$22:$P$218))</f>
        <v>0</v>
      </c>
      <c r="M69" s="102">
        <f>IF(L69="","",L69/(1+'General inputs'!$H$32)^C69)</f>
        <v>0</v>
      </c>
      <c r="N69" s="102" t="str">
        <f>IF(LEFT(D69,4)*1&lt;LEFT('General inputs'!$I$18,4)*1+1,"",SUMIF('Uncommissioned assets'!$F$22:$F$1501,$D69,'Uncommissioned assets'!$P$22:$P$1501))</f>
        <v/>
      </c>
      <c r="O69" s="102" t="str">
        <f>IF(N69="","",N69/(1+'General inputs'!$H$32)^C69)</f>
        <v/>
      </c>
      <c r="P69" s="80"/>
      <c r="Q69" s="108">
        <f>'Reduction amount'!K42+'Reduction amount'!M42</f>
        <v>0</v>
      </c>
      <c r="R69" s="102" t="str">
        <f>IF(OR(LEFT(D69,4)*1&lt;LEFT('General inputs'!$I$16,4)*1,LEFT(D69,4)*1&gt;LEFT('General inputs'!$I$16,4)+'General inputs'!$H$38-1),"",Q69/(1+'General inputs'!$H$34)^C69)</f>
        <v/>
      </c>
      <c r="S69" s="80"/>
      <c r="T69" s="299">
        <f>'Reduction amount'!E42</f>
        <v>0</v>
      </c>
      <c r="U69" s="255">
        <f>T69/(1+'General inputs'!$H$34)^C69</f>
        <v>0</v>
      </c>
      <c r="V69" s="82"/>
      <c r="W69" s="318"/>
    </row>
    <row r="70" spans="2:23" x14ac:dyDescent="0.2">
      <c r="B70" s="59"/>
      <c r="C70" s="100">
        <f>IF(D70='General inputs'!$I$16,0,IF(D70&lt;'General inputs'!$I$16,C71-1,C69+1))</f>
        <v>0</v>
      </c>
      <c r="D70" s="100" t="str">
        <f t="shared" si="1"/>
        <v>2026-27</v>
      </c>
      <c r="E70" s="102">
        <f>IF(LEFT(D70,4)*1&gt;LEFT('General inputs'!$I$16,4)+'General inputs'!$H$38-1,"",'ET inputs'!D43)</f>
        <v>774.02592280197302</v>
      </c>
      <c r="F70" s="102">
        <f>IF(LEFT(D70,4)*1&gt;LEFT('General inputs'!$I$16,4)+'General inputs'!$H$38-1,"",E70/(1+'General inputs'!$H$30)^C70)</f>
        <v>774.02592280197302</v>
      </c>
      <c r="G70" s="102">
        <f>IF(LEFT(D70,4)*1&gt;LEFT('General inputs'!$I$16,4)+'General inputs'!$H$38-1,"",E70/(1+'General inputs'!$H$32)^C70)</f>
        <v>774.02592280197302</v>
      </c>
      <c r="H70" s="102">
        <f>IF(LEFT(D70,4)*1&lt;LEFT('General inputs'!$I$16,4)*1,"",IF(LEFT(D70,4)*1&gt;LEFT('General inputs'!$I$16,4)+'General inputs'!$H$38-1,"",E70/(1+'General inputs'!$H$34)^C70))</f>
        <v>774.02592280197302</v>
      </c>
      <c r="I70" s="80"/>
      <c r="J70" s="128"/>
      <c r="K70" s="128"/>
      <c r="L70" s="102" t="str">
        <f>IF(LEFT(D70,4)*1&gt;LEFT('General inputs'!$I$18,4)*1,"",SUMIF('Post-1996 commissioned assets'!$F$22:$F$218,$D70,'Post-1996 commissioned assets'!$P$22:$P$218))</f>
        <v/>
      </c>
      <c r="M70" s="102" t="str">
        <f>IF(L70="","",L70/(1+'General inputs'!$H$32)^C70)</f>
        <v/>
      </c>
      <c r="N70" s="102">
        <f>IF(LEFT(D70,4)*1&lt;LEFT('General inputs'!$I$18,4)*1+1,"",SUMIF('Uncommissioned assets'!$F$22:$F$1501,$D70,'Uncommissioned assets'!$P$22:$P$1501))</f>
        <v>49035240.490486398</v>
      </c>
      <c r="O70" s="102">
        <f>IF(N70="","",N70/(1+'General inputs'!$H$32)^C70)</f>
        <v>49035240.490486398</v>
      </c>
      <c r="P70" s="80"/>
      <c r="Q70" s="108">
        <f>'Reduction amount'!K43+'Reduction amount'!M43</f>
        <v>0</v>
      </c>
      <c r="R70" s="102">
        <f>IF(OR(LEFT(D70,4)*1&lt;LEFT('General inputs'!$I$16,4)*1,LEFT(D70,4)*1&gt;LEFT('General inputs'!$I$16,4)+'General inputs'!$H$38-1),"",Q70/(1+'General inputs'!$H$34)^C70)</f>
        <v>0</v>
      </c>
      <c r="S70" s="80"/>
      <c r="T70" s="300">
        <f>'Reduction amount'!E43</f>
        <v>1415277.0475363899</v>
      </c>
      <c r="U70" s="102">
        <f>IF(OR(LEFT(D70,4)*1&lt;LEFT('General inputs'!$I$16,4)*1,LEFT(D70,4)*1&gt;LEFT('General inputs'!$I$16,4)+'General inputs'!$H$38-1),"",T70/(1+'General inputs'!$H$34)^C70)</f>
        <v>1415277.0475363899</v>
      </c>
      <c r="V70" s="82"/>
      <c r="W70" s="81"/>
    </row>
    <row r="71" spans="2:23" x14ac:dyDescent="0.2">
      <c r="B71" s="59"/>
      <c r="C71" s="100">
        <f>IF(D71='General inputs'!$I$16,0,IF(D71&lt;'General inputs'!$I$16,C72-1,C70+1))</f>
        <v>1</v>
      </c>
      <c r="D71" s="100" t="str">
        <f t="shared" si="1"/>
        <v>2027-28</v>
      </c>
      <c r="E71" s="102">
        <f>IF(LEFT(D71,4)*1&gt;LEFT('General inputs'!$I$16,4)+'General inputs'!$H$38-1,"",'ET inputs'!D44)</f>
        <v>1713.4497360760261</v>
      </c>
      <c r="F71" s="102">
        <f>IF(LEFT(D71,4)*1&gt;LEFT('General inputs'!$I$16,4)+'General inputs'!$H$38-1,"",E71/(1+'General inputs'!$H$30)^C71)</f>
        <v>1663.5434330835203</v>
      </c>
      <c r="G71" s="102">
        <f>IF(LEFT(D71,4)*1&gt;LEFT('General inputs'!$I$16,4)+'General inputs'!$H$38-1,"",E71/(1+'General inputs'!$H$32)^C71)</f>
        <v>1645.9651643381615</v>
      </c>
      <c r="H71" s="102">
        <f>IF(LEFT(D71,4)*1&lt;LEFT('General inputs'!$I$16,4)*1,"",IF(LEFT(D71,4)*1&gt;LEFT('General inputs'!$I$16,4)+'General inputs'!$H$38-1,"",E71/(1+'General inputs'!$H$34)^C71))</f>
        <v>1645.9651643381615</v>
      </c>
      <c r="I71" s="80"/>
      <c r="J71" s="128"/>
      <c r="K71" s="128"/>
      <c r="L71" s="102" t="str">
        <f>IF(LEFT(D71,4)*1&gt;LEFT('General inputs'!$I$18,4)*1,"",SUMIF('Post-1996 commissioned assets'!$F$22:$F$218,$D71,'Post-1996 commissioned assets'!$P$22:$P$218))</f>
        <v/>
      </c>
      <c r="M71" s="102" t="str">
        <f>IF(L71="","",L71/(1+'General inputs'!$H$32)^C71)</f>
        <v/>
      </c>
      <c r="N71" s="102">
        <f>IF(LEFT(D71,4)*1&lt;LEFT('General inputs'!$I$18,4)*1+1,"",SUMIF('Uncommissioned assets'!$F$22:$F$1501,$D71,'Uncommissioned assets'!$P$22:$P$1501))</f>
        <v>126726579.23458374</v>
      </c>
      <c r="O71" s="102">
        <f>IF(N71="","",N71/(1+'General inputs'!$H$32)^C71)</f>
        <v>121735426.73831291</v>
      </c>
      <c r="P71" s="80"/>
      <c r="Q71" s="108">
        <f>'Reduction amount'!K44+'Reduction amount'!M44</f>
        <v>3523321.2071271911</v>
      </c>
      <c r="R71" s="102">
        <f>IF(OR(LEFT(D71,4)*1&lt;LEFT('General inputs'!$I$16,4)*1,LEFT(D71,4)*1&gt;LEFT('General inputs'!$I$16,4)+'General inputs'!$H$38-1),"",Q71/(1+'General inputs'!$H$34)^C71)</f>
        <v>3384554.473705275</v>
      </c>
      <c r="S71" s="80"/>
      <c r="T71" s="300">
        <f>'Reduction amount'!E44</f>
        <v>7750625.9325387646</v>
      </c>
      <c r="U71" s="102">
        <f>IF(OR(LEFT(D71,4)*1&lt;LEFT('General inputs'!$I$16,4)*1,LEFT(D71,4)*1&gt;LEFT('General inputs'!$I$16,4)+'General inputs'!$H$38-1),"",T71/(1+'General inputs'!$H$34)^C71)</f>
        <v>7445365.9294320513</v>
      </c>
      <c r="V71" s="82"/>
      <c r="W71" s="81"/>
    </row>
    <row r="72" spans="2:23" x14ac:dyDescent="0.2">
      <c r="B72" s="59"/>
      <c r="C72" s="100">
        <f>IF(D72='General inputs'!$I$16,0,IF(D72&lt;'General inputs'!$I$16,C73-1,C71+1))</f>
        <v>2</v>
      </c>
      <c r="D72" s="100" t="str">
        <f t="shared" si="1"/>
        <v>2028-29</v>
      </c>
      <c r="E72" s="102">
        <f>IF(LEFT(D72,4)*1&gt;LEFT('General inputs'!$I$16,4)+'General inputs'!$H$38-1,"",'ET inputs'!D45)</f>
        <v>2173.210139452794</v>
      </c>
      <c r="F72" s="102">
        <f>IF(LEFT(D72,4)*1&gt;LEFT('General inputs'!$I$16,4)+'General inputs'!$H$38-1,"",E72/(1+'General inputs'!$H$30)^C72)</f>
        <v>2048.4589871361995</v>
      </c>
      <c r="G72" s="102">
        <f>IF(LEFT(D72,4)*1&gt;LEFT('General inputs'!$I$16,4)+'General inputs'!$H$38-1,"",E72/(1+'General inputs'!$H$32)^C72)</f>
        <v>2005.3965506941565</v>
      </c>
      <c r="H72" s="102">
        <f>IF(LEFT(D72,4)*1&lt;LEFT('General inputs'!$I$16,4)*1,"",IF(LEFT(D72,4)*1&gt;LEFT('General inputs'!$I$16,4)+'General inputs'!$H$38-1,"",E72/(1+'General inputs'!$H$34)^C72))</f>
        <v>2005.3965506941565</v>
      </c>
      <c r="I72" s="80"/>
      <c r="J72" s="128"/>
      <c r="K72" s="128"/>
      <c r="L72" s="102" t="str">
        <f>IF(LEFT(D72,4)*1&gt;LEFT('General inputs'!$I$18,4)*1,"",SUMIF('Post-1996 commissioned assets'!$F$22:$F$218,$D72,'Post-1996 commissioned assets'!$P$22:$P$218))</f>
        <v/>
      </c>
      <c r="M72" s="102" t="str">
        <f>IF(L72="","",L72/(1+'General inputs'!$H$32)^C72)</f>
        <v/>
      </c>
      <c r="N72" s="102">
        <f>IF(LEFT(D72,4)*1&lt;LEFT('General inputs'!$I$18,4)*1+1,"",SUMIF('Uncommissioned assets'!$F$22:$F$1501,$D72,'Uncommissioned assets'!$P$22:$P$1501))</f>
        <v>157804406.17996258</v>
      </c>
      <c r="O72" s="102">
        <f>IF(N72="","",N72/(1+'General inputs'!$H$32)^C72)</f>
        <v>145618873.24772012</v>
      </c>
      <c r="P72" s="80"/>
      <c r="Q72" s="108">
        <f>'Reduction amount'!K45+'Reduction amount'!M45</f>
        <v>4983764.6907238197</v>
      </c>
      <c r="R72" s="102">
        <f>IF(OR(LEFT(D72,4)*1&lt;LEFT('General inputs'!$I$16,4)*1,LEFT(D72,4)*1&gt;LEFT('General inputs'!$I$16,4)+'General inputs'!$H$38-1),"",Q72/(1+'General inputs'!$H$34)^C72)</f>
        <v>4598922.2757654879</v>
      </c>
      <c r="S72" s="80"/>
      <c r="T72" s="300">
        <f>'Reduction amount'!E45</f>
        <v>11378853.656623887</v>
      </c>
      <c r="U72" s="102">
        <f>IF(OR(LEFT(D72,4)*1&lt;LEFT('General inputs'!$I$16,4)*1,LEFT(D72,4)*1&gt;LEFT('General inputs'!$I$16,4)+'General inputs'!$H$38-1),"",T72/(1+'General inputs'!$H$34)^C72)</f>
        <v>10500187.469028143</v>
      </c>
      <c r="V72" s="82"/>
      <c r="W72" s="81"/>
    </row>
    <row r="73" spans="2:23" x14ac:dyDescent="0.2">
      <c r="B73" s="59"/>
      <c r="C73" s="100">
        <f>IF(D73='General inputs'!$I$16,0,IF(D73&lt;'General inputs'!$I$16,C74-1,C72+1))</f>
        <v>3</v>
      </c>
      <c r="D73" s="100" t="str">
        <f t="shared" si="1"/>
        <v>2029-30</v>
      </c>
      <c r="E73" s="102">
        <f>IF(LEFT(D73,4)*1&gt;LEFT('General inputs'!$I$16,4)+'General inputs'!$H$38-1,"",'ET inputs'!D46)</f>
        <v>992.75891643434693</v>
      </c>
      <c r="F73" s="102">
        <f>IF(LEFT(D73,4)*1&gt;LEFT('General inputs'!$I$16,4)+'General inputs'!$H$38-1,"",E73/(1+'General inputs'!$H$30)^C73)</f>
        <v>908.51504212337295</v>
      </c>
      <c r="G73" s="102">
        <f>IF(LEFT(D73,4)*1&gt;LEFT('General inputs'!$I$16,4)+'General inputs'!$H$38-1,"",E73/(1+'General inputs'!$H$32)^C73)</f>
        <v>880.01810631903345</v>
      </c>
      <c r="H73" s="102">
        <f>IF(LEFT(D73,4)*1&lt;LEFT('General inputs'!$I$16,4)*1,"",IF(LEFT(D73,4)*1&gt;LEFT('General inputs'!$I$16,4)+'General inputs'!$H$38-1,"",E73/(1+'General inputs'!$H$34)^C73))</f>
        <v>880.01810631903345</v>
      </c>
      <c r="I73" s="80"/>
      <c r="J73" s="128"/>
      <c r="K73" s="128"/>
      <c r="L73" s="102" t="str">
        <f>IF(LEFT(D73,4)*1&gt;LEFT('General inputs'!$I$18,4)*1,"",SUMIF('Post-1996 commissioned assets'!$F$22:$F$218,$D73,'Post-1996 commissioned assets'!$P$22:$P$218))</f>
        <v/>
      </c>
      <c r="M73" s="102" t="str">
        <f>IF(L73="","",L73/(1+'General inputs'!$H$32)^C73)</f>
        <v/>
      </c>
      <c r="N73" s="102">
        <f>IF(LEFT(D73,4)*1&lt;LEFT('General inputs'!$I$18,4)*1+1,"",SUMIF('Uncommissioned assets'!$F$22:$F$1501,$D73,'Uncommissioned assets'!$P$22:$P$1501))</f>
        <v>142342973.2080574</v>
      </c>
      <c r="O73" s="102">
        <f>IF(N73="","",N73/(1+'General inputs'!$H$32)^C73)</f>
        <v>126178059.60412098</v>
      </c>
      <c r="P73" s="80"/>
      <c r="Q73" s="108">
        <f>'Reduction amount'!K46+'Reduction amount'!M46</f>
        <v>6566734.2877655048</v>
      </c>
      <c r="R73" s="102">
        <f>IF(OR(LEFT(D73,4)*1&lt;LEFT('General inputs'!$I$16,4)*1,LEFT(D73,4)*1&gt;LEFT('General inputs'!$I$16,4)+'General inputs'!$H$38-1),"",Q73/(1+'General inputs'!$H$34)^C73)</f>
        <v>5820995.3866496775</v>
      </c>
      <c r="S73" s="80"/>
      <c r="T73" s="300">
        <f>'Reduction amount'!E46</f>
        <v>11437413.799533792</v>
      </c>
      <c r="U73" s="102">
        <f>IF(OR(LEFT(D73,4)*1&lt;LEFT('General inputs'!$I$16,4)*1,LEFT(D73,4)*1&gt;LEFT('General inputs'!$I$16,4)+'General inputs'!$H$38-1),"",T73/(1+'General inputs'!$H$34)^C73)</f>
        <v>10138545.28670812</v>
      </c>
      <c r="V73" s="82"/>
      <c r="W73" s="81"/>
    </row>
    <row r="74" spans="2:23" x14ac:dyDescent="0.2">
      <c r="B74" s="59"/>
      <c r="C74" s="100">
        <f>IF(D74='General inputs'!$I$16,0,IF(D74&lt;'General inputs'!$I$16,C75-1,C73+1))</f>
        <v>4</v>
      </c>
      <c r="D74" s="100" t="str">
        <f t="shared" si="1"/>
        <v>2030-31</v>
      </c>
      <c r="E74" s="102">
        <f>IF(LEFT(D74,4)*1&gt;LEFT('General inputs'!$I$16,4)+'General inputs'!$H$38-1,"",'ET inputs'!D47)</f>
        <v>777.27480993624602</v>
      </c>
      <c r="F74" s="102">
        <f>IF(LEFT(D74,4)*1&gt;LEFT('General inputs'!$I$16,4)+'General inputs'!$H$38-1,"",E74/(1+'General inputs'!$H$30)^C74)</f>
        <v>690.59860129948345</v>
      </c>
      <c r="G74" s="102">
        <f>IF(LEFT(D74,4)*1&gt;LEFT('General inputs'!$I$16,4)+'General inputs'!$H$38-1,"",E74/(1+'General inputs'!$H$32)^C74)</f>
        <v>661.86844329486144</v>
      </c>
      <c r="H74" s="102">
        <f>IF(LEFT(D74,4)*1&lt;LEFT('General inputs'!$I$16,4)*1,"",IF(LEFT(D74,4)*1&gt;LEFT('General inputs'!$I$16,4)+'General inputs'!$H$38-1,"",E74/(1+'General inputs'!$H$34)^C74))</f>
        <v>661.86844329486144</v>
      </c>
      <c r="I74" s="80"/>
      <c r="J74" s="128"/>
      <c r="K74" s="128"/>
      <c r="L74" s="102" t="str">
        <f>IF(LEFT(D74,4)*1&gt;LEFT('General inputs'!$I$18,4)*1,"",SUMIF('Post-1996 commissioned assets'!$F$22:$F$218,$D74,'Post-1996 commissioned assets'!$P$22:$P$218))</f>
        <v/>
      </c>
      <c r="M74" s="102" t="str">
        <f>IF(L74="","",L74/(1+'General inputs'!$H$32)^C74)</f>
        <v/>
      </c>
      <c r="N74" s="102">
        <f>IF(LEFT(D74,4)*1&lt;LEFT('General inputs'!$I$18,4)*1+1,"",SUMIF('Uncommissioned assets'!$F$22:$F$1501,$D74,'Uncommissioned assets'!$P$22:$P$1501))</f>
        <v>372821562.86301839</v>
      </c>
      <c r="O74" s="102">
        <f>IF(N74="","",N74/(1+'General inputs'!$H$32)^C74)</f>
        <v>317466646.65376592</v>
      </c>
      <c r="P74" s="80"/>
      <c r="Q74" s="108">
        <f>'Reduction amount'!K47+'Reduction amount'!M47</f>
        <v>8078627.180122097</v>
      </c>
      <c r="R74" s="102">
        <f>IF(OR(LEFT(D74,4)*1&lt;LEFT('General inputs'!$I$16,4)*1,LEFT(D74,4)*1&gt;LEFT('General inputs'!$I$16,4)+'General inputs'!$H$38-1),"",Q74/(1+'General inputs'!$H$34)^C74)</f>
        <v>6879147.9246645616</v>
      </c>
      <c r="S74" s="80"/>
      <c r="T74" s="300">
        <f>'Reduction amount'!E47</f>
        <v>23269435.473320235</v>
      </c>
      <c r="U74" s="102">
        <f>IF(OR(LEFT(D74,4)*1&lt;LEFT('General inputs'!$I$16,4)*1,LEFT(D74,4)*1&gt;LEFT('General inputs'!$I$16,4)+'General inputs'!$H$38-1),"",T74/(1+'General inputs'!$H$34)^C74)</f>
        <v>19814491.395057488</v>
      </c>
      <c r="V74" s="82"/>
      <c r="W74" s="81"/>
    </row>
    <row r="75" spans="2:23" x14ac:dyDescent="0.2">
      <c r="B75" s="59"/>
      <c r="C75" s="100">
        <f>IF(D75='General inputs'!$I$16,0,IF(D75&lt;'General inputs'!$I$16,C76-1,C74+1))</f>
        <v>5</v>
      </c>
      <c r="D75" s="100" t="str">
        <f t="shared" si="1"/>
        <v>2031-32</v>
      </c>
      <c r="E75" s="102">
        <f>IF(LEFT(D75,4)*1&gt;LEFT('General inputs'!$I$16,4)+'General inputs'!$H$38-1,"",'ET inputs'!D48)</f>
        <v>1468.592259973926</v>
      </c>
      <c r="F75" s="102">
        <f>IF(LEFT(D75,4)*1&gt;LEFT('General inputs'!$I$16,4)+'General inputs'!$H$38-1,"",E75/(1+'General inputs'!$H$30)^C75)</f>
        <v>1266.8205841321007</v>
      </c>
      <c r="G75" s="102">
        <f>IF(LEFT(D75,4)*1&gt;LEFT('General inputs'!$I$16,4)+'General inputs'!$H$38-1,"",E75/(1+'General inputs'!$H$32)^C75)</f>
        <v>1201.289240927759</v>
      </c>
      <c r="H75" s="102">
        <f>IF(LEFT(D75,4)*1&lt;LEFT('General inputs'!$I$16,4)*1,"",IF(LEFT(D75,4)*1&gt;LEFT('General inputs'!$I$16,4)+'General inputs'!$H$38-1,"",E75/(1+'General inputs'!$H$34)^C75))</f>
        <v>1201.289240927759</v>
      </c>
      <c r="I75" s="80"/>
      <c r="J75" s="128"/>
      <c r="K75" s="128"/>
      <c r="L75" s="102" t="str">
        <f>IF(LEFT(D75,4)*1&gt;LEFT('General inputs'!$I$18,4)*1,"",SUMIF('Post-1996 commissioned assets'!$F$22:$F$218,$D75,'Post-1996 commissioned assets'!$P$22:$P$218))</f>
        <v/>
      </c>
      <c r="M75" s="102" t="str">
        <f>IF(L75="","",L75/(1+'General inputs'!$H$32)^C75)</f>
        <v/>
      </c>
      <c r="N75" s="102">
        <f>IF(LEFT(D75,4)*1&lt;LEFT('General inputs'!$I$18,4)*1+1,"",SUMIF('Uncommissioned assets'!$F$22:$F$1501,$D75,'Uncommissioned assets'!$P$22:$P$1501))</f>
        <v>212893057.38387102</v>
      </c>
      <c r="O75" s="102">
        <f>IF(N75="","",N75/(1+'General inputs'!$H$32)^C75)</f>
        <v>174143733.61058083</v>
      </c>
      <c r="P75" s="80"/>
      <c r="Q75" s="108">
        <f>'Reduction amount'!K48+'Reduction amount'!M48</f>
        <v>9404955.9995059539</v>
      </c>
      <c r="R75" s="102">
        <f>IF(OR(LEFT(D75,4)*1&lt;LEFT('General inputs'!$I$16,4)*1,LEFT(D75,4)*1&gt;LEFT('General inputs'!$I$16,4)+'General inputs'!$H$38-1),"",Q75/(1+'General inputs'!$H$34)^C75)</f>
        <v>7693130.8720134962</v>
      </c>
      <c r="S75" s="80"/>
      <c r="T75" s="300">
        <f>'Reduction amount'!E48</f>
        <v>17924856.54248251</v>
      </c>
      <c r="U75" s="102">
        <f>IF(OR(LEFT(D75,4)*1&lt;LEFT('General inputs'!$I$16,4)*1,LEFT(D75,4)*1&gt;LEFT('General inputs'!$I$16,4)+'General inputs'!$H$38-1),"",T75/(1+'General inputs'!$H$34)^C75)</f>
        <v>14662297.968287054</v>
      </c>
      <c r="V75" s="82"/>
      <c r="W75" s="81"/>
    </row>
    <row r="76" spans="2:23" x14ac:dyDescent="0.2">
      <c r="B76" s="59"/>
      <c r="C76" s="100">
        <f>IF(D76='General inputs'!$I$16,0,IF(D76&lt;'General inputs'!$I$16,C77-1,C75+1))</f>
        <v>6</v>
      </c>
      <c r="D76" s="100" t="str">
        <f t="shared" si="1"/>
        <v>2032-33</v>
      </c>
      <c r="E76" s="102">
        <f>IF(LEFT(D76,4)*1&gt;LEFT('General inputs'!$I$16,4)+'General inputs'!$H$38-1,"",'ET inputs'!D49)</f>
        <v>2985.3080651537548</v>
      </c>
      <c r="F76" s="102">
        <f>IF(LEFT(D76,4)*1&gt;LEFT('General inputs'!$I$16,4)+'General inputs'!$H$38-1,"",E76/(1+'General inputs'!$H$30)^C76)</f>
        <v>2500.1485059170109</v>
      </c>
      <c r="G76" s="102">
        <f>IF(LEFT(D76,4)*1&gt;LEFT('General inputs'!$I$16,4)+'General inputs'!$H$38-1,"",E76/(1+'General inputs'!$H$32)^C76)</f>
        <v>2345.7664858504431</v>
      </c>
      <c r="H76" s="102">
        <f>IF(LEFT(D76,4)*1&lt;LEFT('General inputs'!$I$16,4)*1,"",IF(LEFT(D76,4)*1&gt;LEFT('General inputs'!$I$16,4)+'General inputs'!$H$38-1,"",E76/(1+'General inputs'!$H$34)^C76))</f>
        <v>2345.7664858504431</v>
      </c>
      <c r="I76" s="80"/>
      <c r="J76" s="128"/>
      <c r="K76" s="128"/>
      <c r="L76" s="102" t="str">
        <f>IF(LEFT(D76,4)*1&gt;LEFT('General inputs'!$I$18,4)*1,"",SUMIF('Post-1996 commissioned assets'!$F$22:$F$218,$D76,'Post-1996 commissioned assets'!$P$22:$P$218))</f>
        <v/>
      </c>
      <c r="M76" s="102" t="str">
        <f>IF(L76="","",L76/(1+'General inputs'!$H$32)^C76)</f>
        <v/>
      </c>
      <c r="N76" s="102">
        <f>IF(LEFT(D76,4)*1&lt;LEFT('General inputs'!$I$18,4)*1+1,"",SUMIF('Uncommissioned assets'!$F$22:$F$1501,$D76,'Uncommissioned assets'!$P$22:$P$1501))</f>
        <v>143817835.59620714</v>
      </c>
      <c r="O76" s="102">
        <f>IF(N76="","",N76/(1+'General inputs'!$H$32)^C76)</f>
        <v>113007787.28568372</v>
      </c>
      <c r="P76" s="80"/>
      <c r="Q76" s="108">
        <f>'Reduction amount'!K49+'Reduction amount'!M49</f>
        <v>11327394.165308118</v>
      </c>
      <c r="R76" s="102">
        <f>IF(OR(LEFT(D76,4)*1&lt;LEFT('General inputs'!$I$16,4)*1,LEFT(D76,4)*1&gt;LEFT('General inputs'!$I$16,4)+'General inputs'!$H$38-1),"",Q76/(1+'General inputs'!$H$34)^C76)</f>
        <v>8900730.1843165401</v>
      </c>
      <c r="S76" s="80"/>
      <c r="T76" s="300">
        <f>'Reduction amount'!E49</f>
        <v>19942620.232610509</v>
      </c>
      <c r="U76" s="102">
        <f>IF(OR(LEFT(D76,4)*1&lt;LEFT('General inputs'!$I$16,4)*1,LEFT(D76,4)*1&gt;LEFT('General inputs'!$I$16,4)+'General inputs'!$H$38-1),"",T76/(1+'General inputs'!$H$34)^C76)</f>
        <v>15670319.163289204</v>
      </c>
      <c r="V76" s="82"/>
      <c r="W76" s="81"/>
    </row>
    <row r="77" spans="2:23" x14ac:dyDescent="0.2">
      <c r="B77" s="59"/>
      <c r="C77" s="100">
        <f>IF(D77='General inputs'!$I$16,0,IF(D77&lt;'General inputs'!$I$16,C78-1,C76+1))</f>
        <v>7</v>
      </c>
      <c r="D77" s="100" t="str">
        <f t="shared" si="1"/>
        <v>2033-34</v>
      </c>
      <c r="E77" s="102">
        <f>IF(LEFT(D77,4)*1&gt;LEFT('General inputs'!$I$16,4)+'General inputs'!$H$38-1,"",'ET inputs'!D50)</f>
        <v>574.94821995553798</v>
      </c>
      <c r="F77" s="102">
        <f>IF(LEFT(D77,4)*1&gt;LEFT('General inputs'!$I$16,4)+'General inputs'!$H$38-1,"",E77/(1+'General inputs'!$H$30)^C77)</f>
        <v>467.48551710781936</v>
      </c>
      <c r="G77" s="102">
        <f>IF(LEFT(D77,4)*1&gt;LEFT('General inputs'!$I$16,4)+'General inputs'!$H$38-1,"",E77/(1+'General inputs'!$H$32)^C77)</f>
        <v>433.98390886335449</v>
      </c>
      <c r="H77" s="102">
        <f>IF(LEFT(D77,4)*1&lt;LEFT('General inputs'!$I$16,4)*1,"",IF(LEFT(D77,4)*1&gt;LEFT('General inputs'!$I$16,4)+'General inputs'!$H$38-1,"",E77/(1+'General inputs'!$H$34)^C77))</f>
        <v>433.98390886335449</v>
      </c>
      <c r="I77" s="80"/>
      <c r="J77" s="128"/>
      <c r="K77" s="128"/>
      <c r="L77" s="102" t="str">
        <f>IF(LEFT(D77,4)*1&gt;LEFT('General inputs'!$I$18,4)*1,"",SUMIF('Post-1996 commissioned assets'!$F$22:$F$218,$D77,'Post-1996 commissioned assets'!$P$22:$P$218))</f>
        <v/>
      </c>
      <c r="M77" s="102" t="str">
        <f>IF(L77="","",L77/(1+'General inputs'!$H$32)^C77)</f>
        <v/>
      </c>
      <c r="N77" s="102">
        <f>IF(LEFT(D77,4)*1&lt;LEFT('General inputs'!$I$18,4)*1+1,"",SUMIF('Uncommissioned assets'!$F$22:$F$1501,$D77,'Uncommissioned assets'!$P$22:$P$1501))</f>
        <v>258913316.87632543</v>
      </c>
      <c r="O77" s="102">
        <f>IF(N77="","",N77/(1+'General inputs'!$H$32)^C77)</f>
        <v>195433622.39377558</v>
      </c>
      <c r="P77" s="80"/>
      <c r="Q77" s="108">
        <f>'Reduction amount'!K50+'Reduction amount'!M50</f>
        <v>13428858.286944211</v>
      </c>
      <c r="R77" s="102">
        <f>IF(OR(LEFT(D77,4)*1&lt;LEFT('General inputs'!$I$16,4)*1,LEFT(D77,4)*1&gt;LEFT('General inputs'!$I$16,4)+'General inputs'!$H$38-1),"",Q77/(1+'General inputs'!$H$34)^C77)</f>
        <v>10136405.694743752</v>
      </c>
      <c r="S77" s="80"/>
      <c r="T77" s="300">
        <f>'Reduction amount'!E50</f>
        <v>23190632.610663652</v>
      </c>
      <c r="U77" s="102">
        <f>IF(OR(LEFT(D77,4)*1&lt;LEFT('General inputs'!$I$16,4)*1,LEFT(D77,4)*1&gt;LEFT('General inputs'!$I$16,4)+'General inputs'!$H$38-1),"",T77/(1+'General inputs'!$H$34)^C77)</f>
        <v>17504813.546806164</v>
      </c>
      <c r="V77" s="82"/>
      <c r="W77" s="81"/>
    </row>
    <row r="78" spans="2:23" x14ac:dyDescent="0.2">
      <c r="B78" s="59"/>
      <c r="C78" s="100">
        <f>IF(D78='General inputs'!$I$16,0,IF(D78&lt;'General inputs'!$I$16,C79-1,C77+1))</f>
        <v>8</v>
      </c>
      <c r="D78" s="100" t="str">
        <f t="shared" si="1"/>
        <v>2034-35</v>
      </c>
      <c r="E78" s="102">
        <f>IF(LEFT(D78,4)*1&gt;LEFT('General inputs'!$I$16,4)+'General inputs'!$H$38-1,"",'ET inputs'!D51)</f>
        <v>1799.235600466038</v>
      </c>
      <c r="F78" s="102">
        <f>IF(LEFT(D78,4)*1&gt;LEFT('General inputs'!$I$16,4)+'General inputs'!$H$38-1,"",E78/(1+'General inputs'!$H$30)^C78)</f>
        <v>1420.3331977142695</v>
      </c>
      <c r="G78" s="102">
        <f>IF(LEFT(D78,4)*1&gt;LEFT('General inputs'!$I$16,4)+'General inputs'!$H$38-1,"",E78/(1+'General inputs'!$H$32)^C78)</f>
        <v>1304.6144953026571</v>
      </c>
      <c r="H78" s="102">
        <f>IF(LEFT(D78,4)*1&lt;LEFT('General inputs'!$I$16,4)*1,"",IF(LEFT(D78,4)*1&gt;LEFT('General inputs'!$I$16,4)+'General inputs'!$H$38-1,"",E78/(1+'General inputs'!$H$34)^C78))</f>
        <v>1304.6144953026571</v>
      </c>
      <c r="I78" s="80"/>
      <c r="J78" s="128"/>
      <c r="K78" s="128"/>
      <c r="L78" s="102" t="str">
        <f>IF(LEFT(D78,4)*1&gt;LEFT('General inputs'!$I$18,4)*1,"",SUMIF('Post-1996 commissioned assets'!$F$22:$F$218,$D78,'Post-1996 commissioned assets'!$P$22:$P$218))</f>
        <v/>
      </c>
      <c r="M78" s="102" t="str">
        <f>IF(L78="","",L78/(1+'General inputs'!$H$32)^C78)</f>
        <v/>
      </c>
      <c r="N78" s="102">
        <f>IF(LEFT(D78,4)*1&lt;LEFT('General inputs'!$I$18,4)*1+1,"",SUMIF('Uncommissioned assets'!$F$22:$F$1501,$D78,'Uncommissioned assets'!$P$22:$P$1501))</f>
        <v>97933265.53551352</v>
      </c>
      <c r="O78" s="102">
        <f>IF(N78="","",N78/(1+'General inputs'!$H$32)^C78)</f>
        <v>71010799.117614925</v>
      </c>
      <c r="P78" s="80"/>
      <c r="Q78" s="108">
        <f>'Reduction amount'!K51+'Reduction amount'!M51</f>
        <v>15245814.939404704</v>
      </c>
      <c r="R78" s="102">
        <f>IF(OR(LEFT(D78,4)*1&lt;LEFT('General inputs'!$I$16,4)*1,LEFT(D78,4)*1&gt;LEFT('General inputs'!$I$16,4)+'General inputs'!$H$38-1),"",Q78/(1+'General inputs'!$H$34)^C78)</f>
        <v>11054645.182374833</v>
      </c>
      <c r="S78" s="80"/>
      <c r="T78" s="300">
        <f>'Reduction amount'!E51</f>
        <v>24754912.764261793</v>
      </c>
      <c r="U78" s="102">
        <f>IF(OR(LEFT(D78,4)*1&lt;LEFT('General inputs'!$I$16,4)*1,LEFT(D78,4)*1&gt;LEFT('General inputs'!$I$16,4)+'General inputs'!$H$38-1),"",T78/(1+'General inputs'!$H$34)^C78)</f>
        <v>17949632.618342753</v>
      </c>
      <c r="V78" s="82"/>
      <c r="W78" s="81"/>
    </row>
    <row r="79" spans="2:23" x14ac:dyDescent="0.2">
      <c r="B79" s="59"/>
      <c r="C79" s="100">
        <f>IF(D79='General inputs'!$I$16,0,IF(D79&lt;'General inputs'!$I$16,C80-1,C78+1))</f>
        <v>9</v>
      </c>
      <c r="D79" s="100" t="str">
        <f t="shared" si="1"/>
        <v>2035-36</v>
      </c>
      <c r="E79" s="102">
        <f>IF(LEFT(D79,4)*1&gt;LEFT('General inputs'!$I$16,4)+'General inputs'!$H$38-1,"",'ET inputs'!D52)</f>
        <v>943.25387963175899</v>
      </c>
      <c r="F79" s="102">
        <f>IF(LEFT(D79,4)*1&gt;LEFT('General inputs'!$I$16,4)+'General inputs'!$H$38-1,"",E79/(1+'General inputs'!$H$30)^C79)</f>
        <v>722.92555619782149</v>
      </c>
      <c r="G79" s="102">
        <f>IF(LEFT(D79,4)*1&gt;LEFT('General inputs'!$I$16,4)+'General inputs'!$H$38-1,"",E79/(1+'General inputs'!$H$32)^C79)</f>
        <v>657.01008286127399</v>
      </c>
      <c r="H79" s="102">
        <f>IF(LEFT(D79,4)*1&lt;LEFT('General inputs'!$I$16,4)*1,"",IF(LEFT(D79,4)*1&gt;LEFT('General inputs'!$I$16,4)+'General inputs'!$H$38-1,"",E79/(1+'General inputs'!$H$34)^C79))</f>
        <v>657.01008286127399</v>
      </c>
      <c r="I79" s="80"/>
      <c r="J79" s="128"/>
      <c r="K79" s="128"/>
      <c r="L79" s="102" t="str">
        <f>IF(LEFT(D79,4)*1&gt;LEFT('General inputs'!$I$18,4)*1,"",SUMIF('Post-1996 commissioned assets'!$F$22:$F$218,$D79,'Post-1996 commissioned assets'!$P$22:$P$218))</f>
        <v/>
      </c>
      <c r="M79" s="102" t="str">
        <f>IF(L79="","",L79/(1+'General inputs'!$H$32)^C79)</f>
        <v/>
      </c>
      <c r="N79" s="102">
        <f>IF(LEFT(D79,4)*1&lt;LEFT('General inputs'!$I$18,4)*1+1,"",SUMIF('Uncommissioned assets'!$F$22:$F$1501,$D79,'Uncommissioned assets'!$P$22:$P$1501))</f>
        <v>134708608.32066476</v>
      </c>
      <c r="O79" s="102">
        <f>IF(N79="","",N79/(1+'General inputs'!$H$32)^C79)</f>
        <v>93829366.436784416</v>
      </c>
      <c r="P79" s="80"/>
      <c r="Q79" s="108">
        <f>'Reduction amount'!K52+'Reduction amount'!M52</f>
        <v>17207280.680359419</v>
      </c>
      <c r="R79" s="102">
        <f>IF(OR(LEFT(D79,4)*1&lt;LEFT('General inputs'!$I$16,4)*1,LEFT(D79,4)*1&gt;LEFT('General inputs'!$I$16,4)+'General inputs'!$H$38-1),"",Q79/(1+'General inputs'!$H$34)^C79)</f>
        <v>11985486.781176759</v>
      </c>
      <c r="S79" s="80"/>
      <c r="T79" s="300">
        <f>'Reduction amount'!E52</f>
        <v>27114413.275677066</v>
      </c>
      <c r="U79" s="102">
        <f>IF(OR(LEFT(D79,4)*1&lt;LEFT('General inputs'!$I$16,4)*1,LEFT(D79,4)*1&gt;LEFT('General inputs'!$I$16,4)+'General inputs'!$H$38-1),"",T79/(1+'General inputs'!$H$34)^C79)</f>
        <v>18886159.174815241</v>
      </c>
      <c r="V79" s="82"/>
      <c r="W79" s="81"/>
    </row>
    <row r="80" spans="2:23" x14ac:dyDescent="0.2">
      <c r="B80" s="59"/>
      <c r="C80" s="100">
        <f>IF(D80='General inputs'!$I$16,0,IF(D80&lt;'General inputs'!$I$16,C81-1,C79+1))</f>
        <v>10</v>
      </c>
      <c r="D80" s="100" t="str">
        <f t="shared" si="1"/>
        <v>2036-37</v>
      </c>
      <c r="E80" s="102">
        <f>IF(LEFT(D80,4)*1&gt;LEFT('General inputs'!$I$16,4)+'General inputs'!$H$38-1,"",'ET inputs'!D53)</f>
        <v>1584.2945630783579</v>
      </c>
      <c r="F80" s="102">
        <f>IF(LEFT(D80,4)*1&gt;LEFT('General inputs'!$I$16,4)+'General inputs'!$H$38-1,"",E80/(1+'General inputs'!$H$30)^C80)</f>
        <v>1178.863943790572</v>
      </c>
      <c r="G80" s="102">
        <f>IF(LEFT(D80,4)*1&gt;LEFT('General inputs'!$I$16,4)+'General inputs'!$H$38-1,"",E80/(1+'General inputs'!$H$32)^C80)</f>
        <v>1060.0555806391628</v>
      </c>
      <c r="H80" s="102">
        <f>IF(LEFT(D80,4)*1&lt;LEFT('General inputs'!$I$16,4)*1,"",IF(LEFT(D80,4)*1&gt;LEFT('General inputs'!$I$16,4)+'General inputs'!$H$38-1,"",E80/(1+'General inputs'!$H$34)^C80))</f>
        <v>1060.0555806391628</v>
      </c>
      <c r="I80" s="80"/>
      <c r="J80" s="128"/>
      <c r="K80" s="128"/>
      <c r="L80" s="102" t="str">
        <f>IF(LEFT(D80,4)*1&gt;LEFT('General inputs'!$I$18,4)*1,"",SUMIF('Post-1996 commissioned assets'!$F$22:$F$218,$D80,'Post-1996 commissioned assets'!$P$22:$P$218))</f>
        <v/>
      </c>
      <c r="M80" s="102" t="str">
        <f>IF(L80="","",L80/(1+'General inputs'!$H$32)^C80)</f>
        <v/>
      </c>
      <c r="N80" s="102">
        <f>IF(LEFT(D80,4)*1&lt;LEFT('General inputs'!$I$18,4)*1+1,"",SUMIF('Uncommissioned assets'!$F$22:$F$1501,$D80,'Uncommissioned assets'!$P$22:$P$1501))</f>
        <v>109111660.46076277</v>
      </c>
      <c r="O80" s="102">
        <f>IF(N80="","",N80/(1+'General inputs'!$H$32)^C80)</f>
        <v>73006893.591489524</v>
      </c>
      <c r="P80" s="80"/>
      <c r="Q80" s="108">
        <f>'Reduction amount'!K53+'Reduction amount'!M53</f>
        <v>19048720.45176306</v>
      </c>
      <c r="R80" s="102">
        <f>IF(OR(LEFT(D80,4)*1&lt;LEFT('General inputs'!$I$16,4)*1,LEFT(D80,4)*1&gt;LEFT('General inputs'!$I$16,4)+'General inputs'!$H$38-1),"",Q80/(1+'General inputs'!$H$34)^C80)</f>
        <v>12745548.01203851</v>
      </c>
      <c r="S80" s="80"/>
      <c r="T80" s="300">
        <f>'Reduction amount'!E53</f>
        <v>28736413.051522598</v>
      </c>
      <c r="U80" s="102">
        <f>IF(OR(LEFT(D80,4)*1&lt;LEFT('General inputs'!$I$16,4)*1,LEFT(D80,4)*1&gt;LEFT('General inputs'!$I$16,4)+'General inputs'!$H$38-1),"",T80/(1+'General inputs'!$H$34)^C80)</f>
        <v>19227608.130920518</v>
      </c>
      <c r="V80" s="82"/>
      <c r="W80" s="81"/>
    </row>
    <row r="81" spans="2:23" x14ac:dyDescent="0.2">
      <c r="B81" s="59"/>
      <c r="C81" s="100">
        <f>IF(D81='General inputs'!$I$16,0,IF(D81&lt;'General inputs'!$I$16,C82-1,C80+1))</f>
        <v>11</v>
      </c>
      <c r="D81" s="100" t="str">
        <f t="shared" si="1"/>
        <v>2037-38</v>
      </c>
      <c r="E81" s="102">
        <f>IF(LEFT(D81,4)*1&gt;LEFT('General inputs'!$I$16,4)+'General inputs'!$H$38-1,"",'ET inputs'!D54)</f>
        <v>1837.8030348341822</v>
      </c>
      <c r="F81" s="102">
        <f>IF(LEFT(D81,4)*1&gt;LEFT('General inputs'!$I$16,4)+'General inputs'!$H$38-1,"",E81/(1+'General inputs'!$H$30)^C81)</f>
        <v>1327.6680145619896</v>
      </c>
      <c r="G81" s="102">
        <f>IF(LEFT(D81,4)*1&gt;LEFT('General inputs'!$I$16,4)+'General inputs'!$H$38-1,"",E81/(1+'General inputs'!$H$32)^C81)</f>
        <v>1181.2476016363198</v>
      </c>
      <c r="H81" s="102">
        <f>IF(LEFT(D81,4)*1&lt;LEFT('General inputs'!$I$16,4)*1,"",IF(LEFT(D81,4)*1&gt;LEFT('General inputs'!$I$16,4)+'General inputs'!$H$38-1,"",E81/(1+'General inputs'!$H$34)^C81))</f>
        <v>1181.2476016363198</v>
      </c>
      <c r="I81" s="80"/>
      <c r="J81" s="128"/>
      <c r="K81" s="128"/>
      <c r="L81" s="102" t="str">
        <f>IF(LEFT(D81,4)*1&gt;LEFT('General inputs'!$I$18,4)*1,"",SUMIF('Post-1996 commissioned assets'!$F$22:$F$218,$D81,'Post-1996 commissioned assets'!$P$22:$P$218))</f>
        <v/>
      </c>
      <c r="M81" s="102" t="str">
        <f>IF(L81="","",L81/(1+'General inputs'!$H$32)^C81)</f>
        <v/>
      </c>
      <c r="N81" s="102">
        <f>IF(LEFT(D81,4)*1&lt;LEFT('General inputs'!$I$18,4)*1+1,"",SUMIF('Uncommissioned assets'!$F$22:$F$1501,$D81,'Uncommissioned assets'!$P$22:$P$1501))</f>
        <v>125183309.2917313</v>
      </c>
      <c r="O81" s="102">
        <f>IF(N81="","",N81/(1+'General inputs'!$H$32)^C81)</f>
        <v>80461551.680426508</v>
      </c>
      <c r="P81" s="80"/>
      <c r="Q81" s="108">
        <f>'Reduction amount'!K54+'Reduction amount'!M54</f>
        <v>20843479.578460515</v>
      </c>
      <c r="R81" s="102">
        <f>IF(OR(LEFT(D81,4)*1&lt;LEFT('General inputs'!$I$16,4)*1,LEFT(D81,4)*1&gt;LEFT('General inputs'!$I$16,4)+'General inputs'!$H$38-1),"",Q81/(1+'General inputs'!$H$34)^C81)</f>
        <v>13397143.107903061</v>
      </c>
      <c r="S81" s="80"/>
      <c r="T81" s="300">
        <f>'Reduction amount'!E54</f>
        <v>30641260.210651591</v>
      </c>
      <c r="U81" s="102">
        <f>IF(OR(LEFT(D81,4)*1&lt;LEFT('General inputs'!$I$16,4)*1,LEFT(D81,4)*1&gt;LEFT('General inputs'!$I$16,4)+'General inputs'!$H$38-1),"",T81/(1+'General inputs'!$H$34)^C81)</f>
        <v>19694665.015183371</v>
      </c>
      <c r="V81" s="82"/>
      <c r="W81" s="81"/>
    </row>
    <row r="82" spans="2:23" x14ac:dyDescent="0.2">
      <c r="B82" s="59"/>
      <c r="C82" s="100">
        <f>IF(D82='General inputs'!$I$16,0,IF(D82&lt;'General inputs'!$I$16,C83-1,C81+1))</f>
        <v>12</v>
      </c>
      <c r="D82" s="100" t="str">
        <f t="shared" si="1"/>
        <v>2038-39</v>
      </c>
      <c r="E82" s="102">
        <f>IF(LEFT(D82,4)*1&gt;LEFT('General inputs'!$I$16,4)+'General inputs'!$H$38-1,"",'ET inputs'!D55)</f>
        <v>1380.6531741987358</v>
      </c>
      <c r="F82" s="102">
        <f>IF(LEFT(D82,4)*1&gt;LEFT('General inputs'!$I$16,4)+'General inputs'!$H$38-1,"",E82/(1+'General inputs'!$H$30)^C82)</f>
        <v>968.36235790755745</v>
      </c>
      <c r="G82" s="102">
        <f>IF(LEFT(D82,4)*1&gt;LEFT('General inputs'!$I$16,4)+'General inputs'!$H$38-1,"",E82/(1+'General inputs'!$H$32)^C82)</f>
        <v>852.46359566702927</v>
      </c>
      <c r="H82" s="102">
        <f>IF(LEFT(D82,4)*1&lt;LEFT('General inputs'!$I$16,4)*1,"",IF(LEFT(D82,4)*1&gt;LEFT('General inputs'!$I$16,4)+'General inputs'!$H$38-1,"",E82/(1+'General inputs'!$H$34)^C82))</f>
        <v>852.46359566702927</v>
      </c>
      <c r="I82" s="80"/>
      <c r="J82" s="128"/>
      <c r="K82" s="128"/>
      <c r="L82" s="102" t="str">
        <f>IF(LEFT(D82,4)*1&gt;LEFT('General inputs'!$I$18,4)*1,"",SUMIF('Post-1996 commissioned assets'!$F$22:$F$218,$D82,'Post-1996 commissioned assets'!$P$22:$P$218))</f>
        <v/>
      </c>
      <c r="M82" s="102" t="str">
        <f>IF(L82="","",L82/(1+'General inputs'!$H$32)^C82)</f>
        <v/>
      </c>
      <c r="N82" s="102">
        <f>IF(LEFT(D82,4)*1&lt;LEFT('General inputs'!$I$18,4)*1+1,"",SUMIF('Uncommissioned assets'!$F$22:$F$1501,$D82,'Uncommissioned assets'!$P$22:$P$1501))</f>
        <v>83643907.547020465</v>
      </c>
      <c r="O82" s="102">
        <f>IF(N82="","",N82/(1+'General inputs'!$H$32)^C82)</f>
        <v>51644676.241413534</v>
      </c>
      <c r="P82" s="80"/>
      <c r="Q82" s="108">
        <f>'Reduction amount'!K55+'Reduction amount'!M55</f>
        <v>22668161.64544322</v>
      </c>
      <c r="R82" s="102">
        <f>IF(OR(LEFT(D82,4)*1&lt;LEFT('General inputs'!$I$16,4)*1,LEFT(D82,4)*1&gt;LEFT('General inputs'!$I$16,4)+'General inputs'!$H$38-1),"",Q82/(1+'General inputs'!$H$34)^C82)</f>
        <v>13996116.435722938</v>
      </c>
      <c r="S82" s="80"/>
      <c r="T82" s="300">
        <f>'Reduction amount'!E55</f>
        <v>32177124.352184549</v>
      </c>
      <c r="U82" s="102">
        <f>IF(OR(LEFT(D82,4)*1&lt;LEFT('General inputs'!$I$16,4)*1,LEFT(D82,4)*1&gt;LEFT('General inputs'!$I$16,4)+'General inputs'!$H$38-1),"",T82/(1+'General inputs'!$H$34)^C82)</f>
        <v>19867282.845604807</v>
      </c>
      <c r="V82" s="82"/>
      <c r="W82" s="81"/>
    </row>
    <row r="83" spans="2:23" x14ac:dyDescent="0.2">
      <c r="B83" s="59"/>
      <c r="C83" s="100">
        <f>IF(D83='General inputs'!$I$16,0,IF(D83&lt;'General inputs'!$I$16,C84-1,C82+1))</f>
        <v>13</v>
      </c>
      <c r="D83" s="100" t="str">
        <f t="shared" si="1"/>
        <v>2039-40</v>
      </c>
      <c r="E83" s="102">
        <f>IF(LEFT(D83,4)*1&gt;LEFT('General inputs'!$I$16,4)+'General inputs'!$H$38-1,"",'ET inputs'!D56)</f>
        <v>866.85263057095187</v>
      </c>
      <c r="F83" s="102">
        <f>IF(LEFT(D83,4)*1&gt;LEFT('General inputs'!$I$16,4)+'General inputs'!$H$38-1,"",E83/(1+'General inputs'!$H$30)^C83)</f>
        <v>590.28446036390085</v>
      </c>
      <c r="G83" s="102">
        <f>IF(LEFT(D83,4)*1&gt;LEFT('General inputs'!$I$16,4)+'General inputs'!$H$38-1,"",E83/(1+'General inputs'!$H$32)^C83)</f>
        <v>514.14520256971753</v>
      </c>
      <c r="H83" s="102">
        <f>IF(LEFT(D83,4)*1&lt;LEFT('General inputs'!$I$16,4)*1,"",IF(LEFT(D83,4)*1&gt;LEFT('General inputs'!$I$16,4)+'General inputs'!$H$38-1,"",E83/(1+'General inputs'!$H$34)^C83))</f>
        <v>514.14520256971753</v>
      </c>
      <c r="I83" s="80"/>
      <c r="J83" s="128"/>
      <c r="K83" s="128"/>
      <c r="L83" s="102" t="str">
        <f>IF(LEFT(D83,4)*1&gt;LEFT('General inputs'!$I$18,4)*1,"",SUMIF('Post-1996 commissioned assets'!$F$22:$F$218,$D83,'Post-1996 commissioned assets'!$P$22:$P$218))</f>
        <v/>
      </c>
      <c r="M83" s="102" t="str">
        <f>IF(L83="","",L83/(1+'General inputs'!$H$32)^C83)</f>
        <v/>
      </c>
      <c r="N83" s="102">
        <f>IF(LEFT(D83,4)*1&lt;LEFT('General inputs'!$I$18,4)*1+1,"",SUMIF('Uncommissioned assets'!$F$22:$F$1501,$D83,'Uncommissioned assets'!$P$22:$P$1501))</f>
        <v>118811184.27947861</v>
      </c>
      <c r="O83" s="102">
        <f>IF(N83="","",N83/(1+'General inputs'!$H$32)^C83)</f>
        <v>70468956.607637197</v>
      </c>
      <c r="P83" s="80"/>
      <c r="Q83" s="108">
        <f>'Reduction amount'!K56+'Reduction amount'!M56</f>
        <v>24438883.906323742</v>
      </c>
      <c r="R83" s="102">
        <f>IF(OR(LEFT(D83,4)*1&lt;LEFT('General inputs'!$I$16,4)*1,LEFT(D83,4)*1&gt;LEFT('General inputs'!$I$16,4)+'General inputs'!$H$38-1),"",Q83/(1+'General inputs'!$H$34)^C83)</f>
        <v>14495122.32352414</v>
      </c>
      <c r="S83" s="80"/>
      <c r="T83" s="300">
        <f>'Reduction amount'!E56</f>
        <v>34155810.356281467</v>
      </c>
      <c r="U83" s="102">
        <f>IF(OR(LEFT(D83,4)*1&lt;LEFT('General inputs'!$I$16,4)*1,LEFT(D83,4)*1&gt;LEFT('General inputs'!$I$16,4)+'General inputs'!$H$38-1),"",T83/(1+'General inputs'!$H$34)^C83)</f>
        <v>20258398.504249353</v>
      </c>
      <c r="V83" s="82"/>
      <c r="W83" s="81"/>
    </row>
    <row r="84" spans="2:23" x14ac:dyDescent="0.2">
      <c r="B84" s="59"/>
      <c r="C84" s="100">
        <f>IF(D84='General inputs'!$I$16,0,IF(D84&lt;'General inputs'!$I$16,C85-1,C83+1))</f>
        <v>14</v>
      </c>
      <c r="D84" s="100" t="str">
        <f t="shared" si="1"/>
        <v>2040-41</v>
      </c>
      <c r="E84" s="102">
        <f>IF(LEFT(D84,4)*1&gt;LEFT('General inputs'!$I$16,4)+'General inputs'!$H$38-1,"",'ET inputs'!D57)</f>
        <v>840.23271663207004</v>
      </c>
      <c r="F84" s="102">
        <f>IF(LEFT(D84,4)*1&gt;LEFT('General inputs'!$I$16,4)+'General inputs'!$H$38-1,"",E84/(1+'General inputs'!$H$30)^C84)</f>
        <v>555.49280999681184</v>
      </c>
      <c r="G84" s="102">
        <f>IF(LEFT(D84,4)*1&gt;LEFT('General inputs'!$I$16,4)+'General inputs'!$H$38-1,"",E84/(1+'General inputs'!$H$32)^C84)</f>
        <v>478.72860117812132</v>
      </c>
      <c r="H84" s="102">
        <f>IF(LEFT(D84,4)*1&lt;LEFT('General inputs'!$I$16,4)*1,"",IF(LEFT(D84,4)*1&gt;LEFT('General inputs'!$I$16,4)+'General inputs'!$H$38-1,"",E84/(1+'General inputs'!$H$34)^C84))</f>
        <v>478.72860117812132</v>
      </c>
      <c r="I84" s="80"/>
      <c r="J84" s="128"/>
      <c r="K84" s="128"/>
      <c r="L84" s="102" t="str">
        <f>IF(LEFT(D84,4)*1&gt;LEFT('General inputs'!$I$18,4)*1,"",SUMIF('Post-1996 commissioned assets'!$F$22:$F$218,$D84,'Post-1996 commissioned assets'!$P$22:$P$218))</f>
        <v/>
      </c>
      <c r="M84" s="102" t="str">
        <f>IF(L84="","",L84/(1+'General inputs'!$H$32)^C84)</f>
        <v/>
      </c>
      <c r="N84" s="102">
        <f>IF(LEFT(D84,4)*1&lt;LEFT('General inputs'!$I$18,4)*1+1,"",SUMIF('Uncommissioned assets'!$F$22:$F$1501,$D84,'Uncommissioned assets'!$P$22:$P$1501))</f>
        <v>185301888.59689641</v>
      </c>
      <c r="O84" s="102">
        <f>IF(N84="","",N84/(1+'General inputs'!$H$32)^C84)</f>
        <v>105577076.64518526</v>
      </c>
      <c r="P84" s="80"/>
      <c r="Q84" s="108">
        <f>'Reduction amount'!K57+'Reduction amount'!M57</f>
        <v>26148959.582579248</v>
      </c>
      <c r="R84" s="102">
        <f>IF(OR(LEFT(D84,4)*1&lt;LEFT('General inputs'!$I$16,4)*1,LEFT(D84,4)*1&gt;LEFT('General inputs'!$I$16,4)+'General inputs'!$H$38-1),"",Q84/(1+'General inputs'!$H$34)^C84)</f>
        <v>14898556.787229959</v>
      </c>
      <c r="S84" s="80"/>
      <c r="T84" s="300">
        <f>'Reduction amount'!E57</f>
        <v>37147531.602425255</v>
      </c>
      <c r="U84" s="102">
        <f>IF(OR(LEFT(D84,4)*1&lt;LEFT('General inputs'!$I$16,4)*1,LEFT(D84,4)*1&gt;LEFT('General inputs'!$I$16,4)+'General inputs'!$H$38-1),"",T84/(1+'General inputs'!$H$34)^C84)</f>
        <v>21165071.877386037</v>
      </c>
      <c r="V84" s="82"/>
      <c r="W84" s="81"/>
    </row>
    <row r="85" spans="2:23" x14ac:dyDescent="0.2">
      <c r="B85" s="59"/>
      <c r="C85" s="100">
        <f>IF(D85='General inputs'!$I$16,0,IF(D85&lt;'General inputs'!$I$16,C86-1,C84+1))</f>
        <v>15</v>
      </c>
      <c r="D85" s="100" t="str">
        <f t="shared" si="1"/>
        <v>2041-42</v>
      </c>
      <c r="E85" s="102">
        <f>IF(LEFT(D85,4)*1&gt;LEFT('General inputs'!$I$16,4)+'General inputs'!$H$38-1,"",'ET inputs'!D58)</f>
        <v>1196.1716446358971</v>
      </c>
      <c r="F85" s="102">
        <f>IF(LEFT(D85,4)*1&gt;LEFT('General inputs'!$I$16,4)+'General inputs'!$H$38-1,"",E85/(1+'General inputs'!$H$30)^C85)</f>
        <v>767.77706124673148</v>
      </c>
      <c r="G85" s="102">
        <f>IF(LEFT(D85,4)*1&gt;LEFT('General inputs'!$I$16,4)+'General inputs'!$H$38-1,"",E85/(1+'General inputs'!$H$32)^C85)</f>
        <v>654.68525622743357</v>
      </c>
      <c r="H85" s="102">
        <f>IF(LEFT(D85,4)*1&lt;LEFT('General inputs'!$I$16,4)*1,"",IF(LEFT(D85,4)*1&gt;LEFT('General inputs'!$I$16,4)+'General inputs'!$H$38-1,"",E85/(1+'General inputs'!$H$34)^C85))</f>
        <v>654.68525622743357</v>
      </c>
      <c r="I85" s="80"/>
      <c r="J85" s="128"/>
      <c r="K85" s="128"/>
      <c r="L85" s="102" t="str">
        <f>IF(LEFT(D85,4)*1&gt;LEFT('General inputs'!$I$18,4)*1,"",SUMIF('Post-1996 commissioned assets'!$F$22:$F$218,$D85,'Post-1996 commissioned assets'!$P$22:$P$218))</f>
        <v/>
      </c>
      <c r="M85" s="102" t="str">
        <f>IF(L85="","",L85/(1+'General inputs'!$H$32)^C85)</f>
        <v/>
      </c>
      <c r="N85" s="102">
        <f>IF(LEFT(D85,4)*1&lt;LEFT('General inputs'!$I$18,4)*1+1,"",SUMIF('Uncommissioned assets'!$F$22:$F$1501,$D85,'Uncommissioned assets'!$P$22:$P$1501))</f>
        <v>74072175.775366783</v>
      </c>
      <c r="O85" s="102">
        <f>IF(N85="","",N85/(1+'General inputs'!$H$32)^C85)</f>
        <v>40540972.187633306</v>
      </c>
      <c r="P85" s="80"/>
      <c r="Q85" s="108">
        <f>'Reduction amount'!K58+'Reduction amount'!M58</f>
        <v>27846398.201106206</v>
      </c>
      <c r="R85" s="102">
        <f>IF(OR(LEFT(D85,4)*1&lt;LEFT('General inputs'!$I$16,4)*1,LEFT(D85,4)*1&gt;LEFT('General inputs'!$I$16,4)+'General inputs'!$H$38-1),"",Q85/(1+'General inputs'!$H$34)^C85)</f>
        <v>15240811.319224661</v>
      </c>
      <c r="S85" s="80"/>
      <c r="T85" s="300">
        <f>'Reduction amount'!E58</f>
        <v>38721926.02828002</v>
      </c>
      <c r="U85" s="102">
        <f>IF(OR(LEFT(D85,4)*1&lt;LEFT('General inputs'!$I$16,4)*1,LEFT(D85,4)*1&gt;LEFT('General inputs'!$I$16,4)+'General inputs'!$H$38-1),"",T85/(1+'General inputs'!$H$34)^C85)</f>
        <v>21193174.221380852</v>
      </c>
      <c r="V85" s="82"/>
      <c r="W85" s="81"/>
    </row>
    <row r="86" spans="2:23" x14ac:dyDescent="0.2">
      <c r="B86" s="59"/>
      <c r="C86" s="100">
        <f>IF(D86='General inputs'!$I$16,0,IF(D86&lt;'General inputs'!$I$16,C87-1,C85+1))</f>
        <v>16</v>
      </c>
      <c r="D86" s="100" t="str">
        <f t="shared" si="1"/>
        <v>2042-43</v>
      </c>
      <c r="E86" s="102">
        <f>IF(LEFT(D86,4)*1&gt;LEFT('General inputs'!$I$16,4)+'General inputs'!$H$38-1,"",'ET inputs'!D59)</f>
        <v>835.74525082490709</v>
      </c>
      <c r="F86" s="102">
        <f>IF(LEFT(D86,4)*1&gt;LEFT('General inputs'!$I$16,4)+'General inputs'!$H$38-1,"",E86/(1+'General inputs'!$H$30)^C86)</f>
        <v>520.80880992430411</v>
      </c>
      <c r="G86" s="102">
        <f>IF(LEFT(D86,4)*1&gt;LEFT('General inputs'!$I$16,4)+'General inputs'!$H$38-1,"",E86/(1+'General inputs'!$H$32)^C86)</f>
        <v>439.40221839448094</v>
      </c>
      <c r="H86" s="102">
        <f>IF(LEFT(D86,4)*1&lt;LEFT('General inputs'!$I$16,4)*1,"",IF(LEFT(D86,4)*1&gt;LEFT('General inputs'!$I$16,4)+'General inputs'!$H$38-1,"",E86/(1+'General inputs'!$H$34)^C86))</f>
        <v>439.40221839448094</v>
      </c>
      <c r="I86" s="80"/>
      <c r="J86" s="128"/>
      <c r="K86" s="128"/>
      <c r="L86" s="102" t="str">
        <f>IF(LEFT(D86,4)*1&gt;LEFT('General inputs'!$I$18,4)*1,"",SUMIF('Post-1996 commissioned assets'!$F$22:$F$218,$D86,'Post-1996 commissioned assets'!$P$22:$P$218))</f>
        <v/>
      </c>
      <c r="M86" s="102" t="str">
        <f>IF(L86="","",L86/(1+'General inputs'!$H$32)^C86)</f>
        <v/>
      </c>
      <c r="N86" s="102">
        <f>IF(LEFT(D86,4)*1&lt;LEFT('General inputs'!$I$18,4)*1+1,"",SUMIF('Uncommissioned assets'!$F$22:$F$1501,$D86,'Uncommissioned assets'!$P$22:$P$1501))</f>
        <v>62965793.884193674</v>
      </c>
      <c r="O86" s="102">
        <f>IF(N86="","",N86/(1+'General inputs'!$H$32)^C86)</f>
        <v>33104955.712731637</v>
      </c>
      <c r="P86" s="80"/>
      <c r="Q86" s="108">
        <f>'Reduction amount'!K59+'Reduction amount'!M59</f>
        <v>29067059.358554125</v>
      </c>
      <c r="R86" s="102">
        <f>IF(OR(LEFT(D86,4)*1&lt;LEFT('General inputs'!$I$16,4)*1,LEFT(D86,4)*1&gt;LEFT('General inputs'!$I$16,4)+'General inputs'!$H$38-1),"",Q86/(1+'General inputs'!$H$34)^C86)</f>
        <v>15282324.789457366</v>
      </c>
      <c r="S86" s="80"/>
      <c r="T86" s="300">
        <f>'Reduction amount'!E59</f>
        <v>40078676.816787273</v>
      </c>
      <c r="U86" s="102">
        <f>IF(OR(LEFT(D86,4)*1&lt;LEFT('General inputs'!$I$16,4)*1,LEFT(D86,4)*1&gt;LEFT('General inputs'!$I$16,4)+'General inputs'!$H$38-1),"",T86/(1+'General inputs'!$H$34)^C86)</f>
        <v>21071803.263290461</v>
      </c>
      <c r="V86" s="82"/>
      <c r="W86" s="81"/>
    </row>
    <row r="87" spans="2:23" x14ac:dyDescent="0.2">
      <c r="B87" s="59"/>
      <c r="C87" s="100">
        <f>IF(D87='General inputs'!$I$16,0,IF(D87&lt;'General inputs'!$I$16,C88-1,C86+1))</f>
        <v>17</v>
      </c>
      <c r="D87" s="100" t="str">
        <f t="shared" si="1"/>
        <v>2043-44</v>
      </c>
      <c r="E87" s="102">
        <f>IF(LEFT(D87,4)*1&gt;LEFT('General inputs'!$I$16,4)+'General inputs'!$H$38-1,"",'ET inputs'!D60)</f>
        <v>334.092305719698</v>
      </c>
      <c r="F87" s="102">
        <f>IF(LEFT(D87,4)*1&gt;LEFT('General inputs'!$I$16,4)+'General inputs'!$H$38-1,"",E87/(1+'General inputs'!$H$30)^C87)</f>
        <v>202.13133939061643</v>
      </c>
      <c r="G87" s="102">
        <f>IF(LEFT(D87,4)*1&gt;LEFT('General inputs'!$I$16,4)+'General inputs'!$H$38-1,"",E87/(1+'General inputs'!$H$32)^C87)</f>
        <v>168.73457116970135</v>
      </c>
      <c r="H87" s="102">
        <f>IF(LEFT(D87,4)*1&lt;LEFT('General inputs'!$I$16,4)*1,"",IF(LEFT(D87,4)*1&gt;LEFT('General inputs'!$I$16,4)+'General inputs'!$H$38-1,"",E87/(1+'General inputs'!$H$34)^C87))</f>
        <v>168.73457116970135</v>
      </c>
      <c r="I87" s="80"/>
      <c r="J87" s="128"/>
      <c r="K87" s="128"/>
      <c r="L87" s="102" t="str">
        <f>IF(LEFT(D87,4)*1&gt;LEFT('General inputs'!$I$18,4)*1,"",SUMIF('Post-1996 commissioned assets'!$F$22:$F$218,$D87,'Post-1996 commissioned assets'!$P$22:$P$218))</f>
        <v/>
      </c>
      <c r="M87" s="102" t="str">
        <f>IF(L87="","",L87/(1+'General inputs'!$H$32)^C87)</f>
        <v/>
      </c>
      <c r="N87" s="102">
        <f>IF(LEFT(D87,4)*1&lt;LEFT('General inputs'!$I$18,4)*1+1,"",SUMIF('Uncommissioned assets'!$F$22:$F$1501,$D87,'Uncommissioned assets'!$P$22:$P$1501))</f>
        <v>68254699.445249081</v>
      </c>
      <c r="O87" s="102">
        <f>IF(N87="","",N87/(1+'General inputs'!$H$32)^C87)</f>
        <v>34472291.770986214</v>
      </c>
      <c r="P87" s="80"/>
      <c r="Q87" s="108">
        <f>'Reduction amount'!K60+'Reduction amount'!M60</f>
        <v>30245177.490183093</v>
      </c>
      <c r="R87" s="102">
        <f>IF(OR(LEFT(D87,4)*1&lt;LEFT('General inputs'!$I$16,4)*1,LEFT(D87,4)*1&gt;LEFT('General inputs'!$I$16,4)+'General inputs'!$H$38-1),"",Q87/(1+'General inputs'!$H$34)^C87)</f>
        <v>15275440.249256397</v>
      </c>
      <c r="S87" s="80"/>
      <c r="T87" s="300">
        <f>'Reduction amount'!E60</f>
        <v>41634687.627567083</v>
      </c>
      <c r="U87" s="102">
        <f>IF(OR(LEFT(D87,4)*1&lt;LEFT('General inputs'!$I$16,4)*1,LEFT(D87,4)*1&gt;LEFT('General inputs'!$I$16,4)+'General inputs'!$H$38-1),"",T87/(1+'General inputs'!$H$34)^C87)</f>
        <v>21027755.031617291</v>
      </c>
      <c r="V87" s="82"/>
      <c r="W87" s="81"/>
    </row>
    <row r="88" spans="2:23" x14ac:dyDescent="0.2">
      <c r="B88" s="59"/>
      <c r="C88" s="100">
        <f>IF(D88='General inputs'!$I$16,0,IF(D88&lt;'General inputs'!$I$16,C89-1,C87+1))</f>
        <v>18</v>
      </c>
      <c r="D88" s="100" t="str">
        <f t="shared" si="1"/>
        <v>2044-45</v>
      </c>
      <c r="E88" s="102">
        <f>IF(LEFT(D88,4)*1&gt;LEFT('General inputs'!$I$16,4)+'General inputs'!$H$38-1,"",'ET inputs'!D61)</f>
        <v>1661.3151014756102</v>
      </c>
      <c r="F88" s="102">
        <f>IF(LEFT(D88,4)*1&gt;LEFT('General inputs'!$I$16,4)+'General inputs'!$H$38-1,"",E88/(1+'General inputs'!$H$30)^C88)</f>
        <v>975.84753215827095</v>
      </c>
      <c r="G88" s="102">
        <f>IF(LEFT(D88,4)*1&gt;LEFT('General inputs'!$I$16,4)+'General inputs'!$H$38-1,"",E88/(1+'General inputs'!$H$32)^C88)</f>
        <v>806.00712636850699</v>
      </c>
      <c r="H88" s="102">
        <f>IF(LEFT(D88,4)*1&lt;LEFT('General inputs'!$I$16,4)*1,"",IF(LEFT(D88,4)*1&gt;LEFT('General inputs'!$I$16,4)+'General inputs'!$H$38-1,"",E88/(1+'General inputs'!$H$34)^C88))</f>
        <v>806.00712636850699</v>
      </c>
      <c r="I88" s="80"/>
      <c r="J88" s="128"/>
      <c r="K88" s="128"/>
      <c r="L88" s="102" t="str">
        <f>IF(LEFT(D88,4)*1&gt;LEFT('General inputs'!$I$18,4)*1,"",SUMIF('Post-1996 commissioned assets'!$F$22:$F$218,$D88,'Post-1996 commissioned assets'!$P$22:$P$218))</f>
        <v/>
      </c>
      <c r="M88" s="102" t="str">
        <f>IF(L88="","",L88/(1+'General inputs'!$H$32)^C88)</f>
        <v/>
      </c>
      <c r="N88" s="102">
        <f>IF(LEFT(D88,4)*1&lt;LEFT('General inputs'!$I$18,4)*1+1,"",SUMIF('Uncommissioned assets'!$F$22:$F$1501,$D88,'Uncommissioned assets'!$P$22:$P$1501))</f>
        <v>45349908.986953825</v>
      </c>
      <c r="O88" s="102">
        <f>IF(N88="","",N88/(1+'General inputs'!$H$32)^C88)</f>
        <v>22002057.160126653</v>
      </c>
      <c r="P88" s="80"/>
      <c r="Q88" s="108">
        <f>'Reduction amount'!K61+'Reduction amount'!M61</f>
        <v>31364082.882228509</v>
      </c>
      <c r="R88" s="102">
        <f>IF(OR(LEFT(D88,4)*1&lt;LEFT('General inputs'!$I$16,4)*1,LEFT(D88,4)*1&gt;LEFT('General inputs'!$I$16,4)+'General inputs'!$H$38-1),"",Q88/(1+'General inputs'!$H$34)^C88)</f>
        <v>15216664.371879132</v>
      </c>
      <c r="S88" s="80"/>
      <c r="T88" s="300">
        <f>'Reduction amount'!E61</f>
        <v>43108276.054694824</v>
      </c>
      <c r="U88" s="102">
        <f>IF(OR(LEFT(D88,4)*1&lt;LEFT('General inputs'!$I$16,4)*1,LEFT(D88,4)*1&gt;LEFT('General inputs'!$I$16,4)+'General inputs'!$H$38-1),"",T88/(1+'General inputs'!$H$34)^C88)</f>
        <v>20914501.815268666</v>
      </c>
      <c r="V88" s="82"/>
      <c r="W88" s="81"/>
    </row>
    <row r="89" spans="2:23" x14ac:dyDescent="0.2">
      <c r="B89" s="59"/>
      <c r="C89" s="100">
        <f>IF(D89='General inputs'!$I$16,0,IF(D89&lt;'General inputs'!$I$16,C90-1,C88+1))</f>
        <v>19</v>
      </c>
      <c r="D89" s="100" t="str">
        <f t="shared" si="1"/>
        <v>2045-46</v>
      </c>
      <c r="E89" s="102">
        <f>IF(LEFT(D89,4)*1&gt;LEFT('General inputs'!$I$16,4)+'General inputs'!$H$38-1,"",'ET inputs'!D62)</f>
        <v>254.59460997666602</v>
      </c>
      <c r="F89" s="102">
        <f>IF(LEFT(D89,4)*1&gt;LEFT('General inputs'!$I$16,4)+'General inputs'!$H$38-1,"",E89/(1+'General inputs'!$H$30)^C89)</f>
        <v>145.19174857132455</v>
      </c>
      <c r="G89" s="102">
        <f>IF(LEFT(D89,4)*1&gt;LEFT('General inputs'!$I$16,4)+'General inputs'!$H$38-1,"",E89/(1+'General inputs'!$H$32)^C89)</f>
        <v>118.65480891532968</v>
      </c>
      <c r="H89" s="102">
        <f>IF(LEFT(D89,4)*1&lt;LEFT('General inputs'!$I$16,4)*1,"",IF(LEFT(D89,4)*1&gt;LEFT('General inputs'!$I$16,4)+'General inputs'!$H$38-1,"",E89/(1+'General inputs'!$H$34)^C89))</f>
        <v>118.65480891532968</v>
      </c>
      <c r="I89" s="80"/>
      <c r="J89" s="128"/>
      <c r="K89" s="128"/>
      <c r="L89" s="102" t="str">
        <f>IF(LEFT(D89,4)*1&gt;LEFT('General inputs'!$I$18,4)*1,"",SUMIF('Post-1996 commissioned assets'!$F$22:$F$218,$D89,'Post-1996 commissioned assets'!$P$22:$P$218))</f>
        <v/>
      </c>
      <c r="M89" s="102" t="str">
        <f>IF(L89="","",L89/(1+'General inputs'!$H$32)^C89)</f>
        <v/>
      </c>
      <c r="N89" s="102">
        <f>IF(LEFT(D89,4)*1&lt;LEFT('General inputs'!$I$18,4)*1+1,"",SUMIF('Uncommissioned assets'!$F$22:$F$1501,$D89,'Uncommissioned assets'!$P$22:$P$1501))</f>
        <v>169174472.79048872</v>
      </c>
      <c r="O89" s="102">
        <f>IF(N89="","",N89/(1+'General inputs'!$H$32)^C89)</f>
        <v>78844421.506593689</v>
      </c>
      <c r="P89" s="80"/>
      <c r="Q89" s="108">
        <f>'Reduction amount'!K62+'Reduction amount'!M62</f>
        <v>32639647.372045122</v>
      </c>
      <c r="R89" s="102">
        <f>IF(OR(LEFT(D89,4)*1&lt;LEFT('General inputs'!$I$16,4)*1,LEFT(D89,4)*1&gt;LEFT('General inputs'!$I$16,4)+'General inputs'!$H$38-1),"",Q89/(1+'General inputs'!$H$34)^C89)</f>
        <v>15211834.698105782</v>
      </c>
      <c r="S89" s="80"/>
      <c r="T89" s="300">
        <f>'Reduction amount'!E62</f>
        <v>45853448.806333616</v>
      </c>
      <c r="U89" s="102">
        <f>IF(OR(LEFT(D89,4)*1&lt;LEFT('General inputs'!$I$16,4)*1,LEFT(D89,4)*1&gt;LEFT('General inputs'!$I$16,4)+'General inputs'!$H$38-1),"",T89/(1+'General inputs'!$H$34)^C89)</f>
        <v>21370178.287446927</v>
      </c>
      <c r="V89" s="82"/>
      <c r="W89" s="81"/>
    </row>
    <row r="90" spans="2:23" x14ac:dyDescent="0.2">
      <c r="B90" s="59"/>
      <c r="C90" s="100">
        <f>IF(D90='General inputs'!$I$16,0,IF(D90&lt;'General inputs'!$I$16,C91-1,C89+1))</f>
        <v>20</v>
      </c>
      <c r="D90" s="100" t="str">
        <f t="shared" si="1"/>
        <v>2046-47</v>
      </c>
      <c r="E90" s="102">
        <f>IF(LEFT(D90,4)*1&gt;LEFT('General inputs'!$I$16,4)+'General inputs'!$H$38-1,"",'ET inputs'!D63)</f>
        <v>276.031548545916</v>
      </c>
      <c r="F90" s="102">
        <f>IF(LEFT(D90,4)*1&gt;LEFT('General inputs'!$I$16,4)+'General inputs'!$H$38-1,"",E90/(1+'General inputs'!$H$30)^C90)</f>
        <v>152.83197582038198</v>
      </c>
      <c r="G90" s="102">
        <f>IF(LEFT(D90,4)*1&gt;LEFT('General inputs'!$I$16,4)+'General inputs'!$H$38-1,"",E90/(1+'General inputs'!$H$32)^C90)</f>
        <v>123.5788449304484</v>
      </c>
      <c r="H90" s="102">
        <f>IF(LEFT(D90,4)*1&lt;LEFT('General inputs'!$I$16,4)*1,"",IF(LEFT(D90,4)*1&gt;LEFT('General inputs'!$I$16,4)+'General inputs'!$H$38-1,"",E90/(1+'General inputs'!$H$34)^C90))</f>
        <v>123.5788449304484</v>
      </c>
      <c r="I90" s="80"/>
      <c r="J90" s="128"/>
      <c r="K90" s="128"/>
      <c r="L90" s="102" t="str">
        <f>IF(LEFT(D90,4)*1&gt;LEFT('General inputs'!$I$18,4)*1,"",SUMIF('Post-1996 commissioned assets'!$F$22:$F$218,$D90,'Post-1996 commissioned assets'!$P$22:$P$218))</f>
        <v/>
      </c>
      <c r="M90" s="102" t="str">
        <f>IF(L90="","",L90/(1+'General inputs'!$H$32)^C90)</f>
        <v/>
      </c>
      <c r="N90" s="102">
        <f>IF(LEFT(D90,4)*1&lt;LEFT('General inputs'!$I$18,4)*1+1,"",SUMIF('Uncommissioned assets'!$F$22:$F$1501,$D90,'Uncommissioned assets'!$P$22:$P$1501))</f>
        <v>37373992.528253347</v>
      </c>
      <c r="O90" s="102">
        <f>IF(N90="","",N90/(1+'General inputs'!$H$32)^C90)</f>
        <v>16732271.55160664</v>
      </c>
      <c r="P90" s="80"/>
      <c r="Q90" s="108">
        <f>'Reduction amount'!K63+'Reduction amount'!M63</f>
        <v>33559269.851003624</v>
      </c>
      <c r="R90" s="102">
        <f>IF(OR(LEFT(D90,4)*1&lt;LEFT('General inputs'!$I$16,4)*1,LEFT(D90,4)*1&gt;LEFT('General inputs'!$I$16,4)+'General inputs'!$H$38-1),"",Q90/(1+'General inputs'!$H$34)^C90)</f>
        <v>15024426.833610244</v>
      </c>
      <c r="S90" s="80"/>
      <c r="T90" s="300">
        <f>'Reduction amount'!E63</f>
        <v>47287516.160052679</v>
      </c>
      <c r="U90" s="102">
        <f>IF(OR(LEFT(D90,4)*1&lt;LEFT('General inputs'!$I$16,4)*1,LEFT(D90,4)*1&gt;LEFT('General inputs'!$I$16,4)+'General inputs'!$H$38-1),"",T90/(1+'General inputs'!$H$34)^C90)</f>
        <v>21170538.865839664</v>
      </c>
      <c r="V90" s="82"/>
      <c r="W90" s="81"/>
    </row>
    <row r="91" spans="2:23" x14ac:dyDescent="0.2">
      <c r="B91" s="59"/>
      <c r="C91" s="100">
        <f>IF(D91='General inputs'!$I$16,0,IF(D91&lt;'General inputs'!$I$16,C92-1,C90+1))</f>
        <v>21</v>
      </c>
      <c r="D91" s="100" t="str">
        <f t="shared" si="1"/>
        <v>2047-48</v>
      </c>
      <c r="E91" s="102">
        <f>IF(LEFT(D91,4)*1&gt;LEFT('General inputs'!$I$16,4)+'General inputs'!$H$38-1,"",'ET inputs'!D64)</f>
        <v>331.61514837391798</v>
      </c>
      <c r="F91" s="102">
        <f>IF(LEFT(D91,4)*1&gt;LEFT('General inputs'!$I$16,4)+'General inputs'!$H$38-1,"",E91/(1+'General inputs'!$H$30)^C91)</f>
        <v>178.25948288887614</v>
      </c>
      <c r="G91" s="102">
        <f>IF(LEFT(D91,4)*1&gt;LEFT('General inputs'!$I$16,4)+'General inputs'!$H$38-1,"",E91/(1+'General inputs'!$H$32)^C91)</f>
        <v>142.61625941165718</v>
      </c>
      <c r="H91" s="102">
        <f>IF(LEFT(D91,4)*1&lt;LEFT('General inputs'!$I$16,4)*1,"",IF(LEFT(D91,4)*1&gt;LEFT('General inputs'!$I$16,4)+'General inputs'!$H$38-1,"",E91/(1+'General inputs'!$H$34)^C91))</f>
        <v>142.61625941165718</v>
      </c>
      <c r="I91" s="80"/>
      <c r="J91" s="128"/>
      <c r="K91" s="128"/>
      <c r="L91" s="102" t="str">
        <f>IF(LEFT(D91,4)*1&gt;LEFT('General inputs'!$I$18,4)*1,"",SUMIF('Post-1996 commissioned assets'!$F$22:$F$218,$D91,'Post-1996 commissioned assets'!$P$22:$P$218))</f>
        <v/>
      </c>
      <c r="M91" s="102" t="str">
        <f>IF(L91="","",L91/(1+'General inputs'!$H$32)^C91)</f>
        <v/>
      </c>
      <c r="N91" s="102">
        <f>IF(LEFT(D91,4)*1&lt;LEFT('General inputs'!$I$18,4)*1+1,"",SUMIF('Uncommissioned assets'!$F$22:$F$1501,$D91,'Uncommissioned assets'!$P$22:$P$1501))</f>
        <v>51698807.662607312</v>
      </c>
      <c r="O91" s="102">
        <f>IF(N91="","",N91/(1+'General inputs'!$H$32)^C91)</f>
        <v>22233877.436051648</v>
      </c>
      <c r="P91" s="80"/>
      <c r="Q91" s="108">
        <f>'Reduction amount'!K64+'Reduction amount'!M64</f>
        <v>34452182.907369196</v>
      </c>
      <c r="R91" s="102">
        <f>IF(OR(LEFT(D91,4)*1&lt;LEFT('General inputs'!$I$16,4)*1,LEFT(D91,4)*1&gt;LEFT('General inputs'!$I$16,4)+'General inputs'!$H$38-1),"",Q91/(1+'General inputs'!$H$34)^C91)</f>
        <v>14816697.846610423</v>
      </c>
      <c r="S91" s="80"/>
      <c r="T91" s="300">
        <f>'Reduction amount'!E64</f>
        <v>49263474.560859188</v>
      </c>
      <c r="U91" s="102">
        <f>IF(OR(LEFT(D91,4)*1&lt;LEFT('General inputs'!$I$16,4)*1,LEFT(D91,4)*1&gt;LEFT('General inputs'!$I$16,4)+'General inputs'!$H$38-1),"",T91/(1+'General inputs'!$H$34)^C91)</f>
        <v>21186524.505717229</v>
      </c>
      <c r="V91" s="82"/>
      <c r="W91" s="81"/>
    </row>
    <row r="92" spans="2:23" x14ac:dyDescent="0.2">
      <c r="B92" s="59"/>
      <c r="C92" s="100">
        <f>IF(D92='General inputs'!$I$16,0,IF(D92&lt;'General inputs'!$I$16,C93-1,C91+1))</f>
        <v>22</v>
      </c>
      <c r="D92" s="100" t="str">
        <f t="shared" si="1"/>
        <v>2048-49</v>
      </c>
      <c r="E92" s="102">
        <f>IF(LEFT(D92,4)*1&gt;LEFT('General inputs'!$I$16,4)+'General inputs'!$H$38-1,"",'ET inputs'!D65)</f>
        <v>282.82467619030496</v>
      </c>
      <c r="F92" s="102">
        <f>IF(LEFT(D92,4)*1&gt;LEFT('General inputs'!$I$16,4)+'General inputs'!$H$38-1,"",E92/(1+'General inputs'!$H$30)^C92)</f>
        <v>147.60407756826569</v>
      </c>
      <c r="G92" s="102">
        <f>IF(LEFT(D92,4)*1&gt;LEFT('General inputs'!$I$16,4)+'General inputs'!$H$38-1,"",E92/(1+'General inputs'!$H$32)^C92)</f>
        <v>116.84260993776351</v>
      </c>
      <c r="H92" s="102">
        <f>IF(LEFT(D92,4)*1&lt;LEFT('General inputs'!$I$16,4)*1,"",IF(LEFT(D92,4)*1&gt;LEFT('General inputs'!$I$16,4)+'General inputs'!$H$38-1,"",E92/(1+'General inputs'!$H$34)^C92))</f>
        <v>116.84260993776351</v>
      </c>
      <c r="I92" s="80"/>
      <c r="J92" s="128"/>
      <c r="K92" s="128"/>
      <c r="L92" s="102" t="str">
        <f>IF(LEFT(D92,4)*1&gt;LEFT('General inputs'!$I$18,4)*1,"",SUMIF('Post-1996 commissioned assets'!$F$22:$F$218,$D92,'Post-1996 commissioned assets'!$P$22:$P$218))</f>
        <v/>
      </c>
      <c r="M92" s="102" t="str">
        <f>IF(L92="","",L92/(1+'General inputs'!$H$32)^C92)</f>
        <v/>
      </c>
      <c r="N92" s="102">
        <f>IF(LEFT(D92,4)*1&lt;LEFT('General inputs'!$I$18,4)*1+1,"",SUMIF('Uncommissioned assets'!$F$22:$F$1501,$D92,'Uncommissioned assets'!$P$22:$P$1501))</f>
        <v>44349143.878914088</v>
      </c>
      <c r="O92" s="102">
        <f>IF(N92="","",N92/(1+'General inputs'!$H$32)^C92)</f>
        <v>18321844.434221055</v>
      </c>
      <c r="P92" s="80"/>
      <c r="Q92" s="108">
        <f>'Reduction amount'!K65+'Reduction amount'!M65</f>
        <v>35351656.788810857</v>
      </c>
      <c r="R92" s="102">
        <f>IF(OR(LEFT(D92,4)*1&lt;LEFT('General inputs'!$I$16,4)*1,LEFT(D92,4)*1&gt;LEFT('General inputs'!$I$16,4)+'General inputs'!$H$38-1),"",Q92/(1+'General inputs'!$H$34)^C92)</f>
        <v>14604736.405847991</v>
      </c>
      <c r="S92" s="80"/>
      <c r="T92" s="300">
        <f>'Reduction amount'!E65</f>
        <v>50683754.718900263</v>
      </c>
      <c r="U92" s="102">
        <f>IF(OR(LEFT(D92,4)*1&lt;LEFT('General inputs'!$I$16,4)*1,LEFT(D92,4)*1&gt;LEFT('General inputs'!$I$16,4)+'General inputs'!$H$38-1),"",T92/(1+'General inputs'!$H$34)^C92)</f>
        <v>20938845.445073463</v>
      </c>
      <c r="V92" s="82"/>
      <c r="W92" s="81"/>
    </row>
    <row r="93" spans="2:23" x14ac:dyDescent="0.2">
      <c r="B93" s="59"/>
      <c r="C93" s="100">
        <f>IF(D93='General inputs'!$I$16,0,IF(D93&lt;'General inputs'!$I$16,C94-1,C92+1))</f>
        <v>23</v>
      </c>
      <c r="D93" s="100" t="str">
        <f t="shared" si="1"/>
        <v>2049-50</v>
      </c>
      <c r="E93" s="102">
        <f>IF(LEFT(D93,4)*1&gt;LEFT('General inputs'!$I$16,4)+'General inputs'!$H$38-1,"",'ET inputs'!D66)</f>
        <v>123.51487627189201</v>
      </c>
      <c r="F93" s="102">
        <f>IF(LEFT(D93,4)*1&gt;LEFT('General inputs'!$I$16,4)+'General inputs'!$H$38-1,"",E93/(1+'General inputs'!$H$30)^C93)</f>
        <v>62.583968615282366</v>
      </c>
      <c r="G93" s="102">
        <f>IF(LEFT(D93,4)*1&gt;LEFT('General inputs'!$I$16,4)+'General inputs'!$H$38-1,"",E93/(1+'General inputs'!$H$32)^C93)</f>
        <v>49.017650272891501</v>
      </c>
      <c r="H93" s="102">
        <f>IF(LEFT(D93,4)*1&lt;LEFT('General inputs'!$I$16,4)*1,"",IF(LEFT(D93,4)*1&gt;LEFT('General inputs'!$I$16,4)+'General inputs'!$H$38-1,"",E93/(1+'General inputs'!$H$34)^C93))</f>
        <v>49.017650272891501</v>
      </c>
      <c r="I93" s="80"/>
      <c r="J93" s="128"/>
      <c r="K93" s="128"/>
      <c r="L93" s="102" t="str">
        <f>IF(LEFT(D93,4)*1&gt;LEFT('General inputs'!$I$18,4)*1,"",SUMIF('Post-1996 commissioned assets'!$F$22:$F$218,$D93,'Post-1996 commissioned assets'!$P$22:$P$218))</f>
        <v/>
      </c>
      <c r="M93" s="102" t="str">
        <f>IF(L93="","",L93/(1+'General inputs'!$H$32)^C93)</f>
        <v/>
      </c>
      <c r="N93" s="102">
        <f>IF(LEFT(D93,4)*1&lt;LEFT('General inputs'!$I$18,4)*1+1,"",SUMIF('Uncommissioned assets'!$F$22:$F$1501,$D93,'Uncommissioned assets'!$P$22:$P$1501))</f>
        <v>59802043.770787634</v>
      </c>
      <c r="O93" s="102">
        <f>IF(N93="","",N93/(1+'General inputs'!$H$32)^C93)</f>
        <v>23732814.666857257</v>
      </c>
      <c r="P93" s="80"/>
      <c r="Q93" s="108">
        <f>'Reduction amount'!K66+'Reduction amount'!M66</f>
        <v>36245371.673815317</v>
      </c>
      <c r="R93" s="102">
        <f>IF(OR(LEFT(D93,4)*1&lt;LEFT('General inputs'!$I$16,4)*1,LEFT(D93,4)*1&gt;LEFT('General inputs'!$I$16,4)+'General inputs'!$H$38-1),"",Q93/(1+'General inputs'!$H$34)^C93)</f>
        <v>14384202.181501586</v>
      </c>
      <c r="S93" s="80"/>
      <c r="T93" s="300">
        <f>'Reduction amount'!E66</f>
        <v>52393502.284211397</v>
      </c>
      <c r="U93" s="102">
        <f>IF(OR(LEFT(D93,4)*1&lt;LEFT('General inputs'!$I$16,4)*1,LEFT(D93,4)*1&gt;LEFT('General inputs'!$I$16,4)+'General inputs'!$H$38-1),"",T93/(1+'General inputs'!$H$34)^C93)</f>
        <v>20792688.695133779</v>
      </c>
      <c r="V93" s="82"/>
      <c r="W93" s="81"/>
    </row>
    <row r="94" spans="2:23" x14ac:dyDescent="0.2">
      <c r="B94" s="59"/>
      <c r="C94" s="100">
        <f>IF(D94='General inputs'!$I$16,0,IF(D94&lt;'General inputs'!$I$16,C95-1,C93+1))</f>
        <v>24</v>
      </c>
      <c r="D94" s="100" t="str">
        <f t="shared" si="1"/>
        <v>2050-51</v>
      </c>
      <c r="E94" s="102">
        <f>IF(LEFT(D94,4)*1&gt;LEFT('General inputs'!$I$16,4)+'General inputs'!$H$38-1,"",'ET inputs'!D67)</f>
        <v>394.22053652438098</v>
      </c>
      <c r="F94" s="102">
        <f>IF(LEFT(D94,4)*1&gt;LEFT('General inputs'!$I$16,4)+'General inputs'!$H$38-1,"",E94/(1+'General inputs'!$H$30)^C94)</f>
        <v>193.93038147420478</v>
      </c>
      <c r="G94" s="102">
        <f>IF(LEFT(D94,4)*1&gt;LEFT('General inputs'!$I$16,4)+'General inputs'!$H$38-1,"",E94/(1+'General inputs'!$H$32)^C94)</f>
        <v>150.28711114451218</v>
      </c>
      <c r="H94" s="102">
        <f>IF(LEFT(D94,4)*1&lt;LEFT('General inputs'!$I$16,4)*1,"",IF(LEFT(D94,4)*1&gt;LEFT('General inputs'!$I$16,4)+'General inputs'!$H$38-1,"",E94/(1+'General inputs'!$H$34)^C94))</f>
        <v>150.28711114451218</v>
      </c>
      <c r="I94" s="80"/>
      <c r="J94" s="128"/>
      <c r="K94" s="128"/>
      <c r="L94" s="102" t="str">
        <f>IF(LEFT(D94,4)*1&gt;LEFT('General inputs'!$I$18,4)*1,"",SUMIF('Post-1996 commissioned assets'!$F$22:$F$218,$D94,'Post-1996 commissioned assets'!$P$22:$P$218))</f>
        <v/>
      </c>
      <c r="M94" s="102" t="str">
        <f>IF(L94="","",L94/(1+'General inputs'!$H$32)^C94)</f>
        <v/>
      </c>
      <c r="N94" s="102">
        <f>IF(LEFT(D94,4)*1&lt;LEFT('General inputs'!$I$18,4)*1+1,"",SUMIF('Uncommissioned assets'!$F$22:$F$1501,$D94,'Uncommissioned assets'!$P$22:$P$1501))</f>
        <v>83814675.514296219</v>
      </c>
      <c r="O94" s="102">
        <f>IF(N94="","",N94/(1+'General inputs'!$H$32)^C94)</f>
        <v>31952331.975427747</v>
      </c>
      <c r="P94" s="80"/>
      <c r="Q94" s="108">
        <f>'Reduction amount'!K67+'Reduction amount'!M67</f>
        <v>37129777.353031091</v>
      </c>
      <c r="R94" s="102">
        <f>IF(OR(LEFT(D94,4)*1&lt;LEFT('General inputs'!$I$16,4)*1,LEFT(D94,4)*1&gt;LEFT('General inputs'!$I$16,4)+'General inputs'!$H$38-1),"",Q94/(1+'General inputs'!$H$34)^C94)</f>
        <v>14154835.831290759</v>
      </c>
      <c r="S94" s="80"/>
      <c r="T94" s="300">
        <f>'Reduction amount'!E67</f>
        <v>54407816.598247565</v>
      </c>
      <c r="U94" s="102">
        <f>IF(OR(LEFT(D94,4)*1&lt;LEFT('General inputs'!$I$16,4)*1,LEFT(D94,4)*1&gt;LEFT('General inputs'!$I$16,4)+'General inputs'!$H$38-1),"",T94/(1+'General inputs'!$H$34)^C94)</f>
        <v>20741673.308857072</v>
      </c>
      <c r="V94" s="82"/>
      <c r="W94" s="81"/>
    </row>
    <row r="95" spans="2:23" x14ac:dyDescent="0.2">
      <c r="B95" s="59"/>
      <c r="C95" s="100">
        <f>IF(D95='General inputs'!$I$16,0,IF(D95&lt;'General inputs'!$I$16,C96-1,C94+1))</f>
        <v>25</v>
      </c>
      <c r="D95" s="100" t="str">
        <f t="shared" si="1"/>
        <v>2051-52</v>
      </c>
      <c r="E95" s="102">
        <f>IF(LEFT(D95,4)*1&gt;LEFT('General inputs'!$I$16,4)+'General inputs'!$H$38-1,"",'ET inputs'!D68)</f>
        <v>362.92260621327603</v>
      </c>
      <c r="F95" s="102">
        <f>IF(LEFT(D95,4)*1&gt;LEFT('General inputs'!$I$16,4)+'General inputs'!$H$38-1,"",E95/(1+'General inputs'!$H$30)^C95)</f>
        <v>173.33385793841683</v>
      </c>
      <c r="G95" s="102">
        <f>IF(LEFT(D95,4)*1&gt;LEFT('General inputs'!$I$16,4)+'General inputs'!$H$38-1,"",E95/(1+'General inputs'!$H$32)^C95)</f>
        <v>132.90636592546448</v>
      </c>
      <c r="H95" s="102">
        <f>IF(LEFT(D95,4)*1&lt;LEFT('General inputs'!$I$16,4)*1,"",IF(LEFT(D95,4)*1&gt;LEFT('General inputs'!$I$16,4)+'General inputs'!$H$38-1,"",E95/(1+'General inputs'!$H$34)^C95))</f>
        <v>132.90636592546448</v>
      </c>
      <c r="I95" s="80"/>
      <c r="J95" s="128"/>
      <c r="K95" s="128"/>
      <c r="L95" s="102" t="str">
        <f>IF(LEFT(D95,4)*1&gt;LEFT('General inputs'!$I$18,4)*1,"",SUMIF('Post-1996 commissioned assets'!$F$22:$F$218,$D95,'Post-1996 commissioned assets'!$P$22:$P$218))</f>
        <v/>
      </c>
      <c r="M95" s="102" t="str">
        <f>IF(L95="","",L95/(1+'General inputs'!$H$32)^C95)</f>
        <v/>
      </c>
      <c r="N95" s="102">
        <f>IF(LEFT(D95,4)*1&lt;LEFT('General inputs'!$I$18,4)*1+1,"",SUMIF('Uncommissioned assets'!$F$22:$F$1501,$D95,'Uncommissioned assets'!$P$22:$P$1501))</f>
        <v>38015118.523739107</v>
      </c>
      <c r="O95" s="102">
        <f>IF(N95="","",N95/(1+'General inputs'!$H$32)^C95)</f>
        <v>13921566.655582862</v>
      </c>
      <c r="P95" s="80"/>
      <c r="Q95" s="108">
        <f>'Reduction amount'!K68+'Reduction amount'!M68</f>
        <v>37951186.156626225</v>
      </c>
      <c r="R95" s="102">
        <f>IF(OR(LEFT(D95,4)*1&lt;LEFT('General inputs'!$I$16,4)*1,LEFT(D95,4)*1&gt;LEFT('General inputs'!$I$16,4)+'General inputs'!$H$38-1),"",Q95/(1+'General inputs'!$H$34)^C95)</f>
        <v>13898153.899164507</v>
      </c>
      <c r="S95" s="80"/>
      <c r="T95" s="300">
        <f>'Reduction amount'!E68</f>
        <v>56111869.872686997</v>
      </c>
      <c r="U95" s="102">
        <f>IF(OR(LEFT(D95,4)*1&lt;LEFT('General inputs'!$I$16,4)*1,LEFT(D95,4)*1&gt;LEFT('General inputs'!$I$16,4)+'General inputs'!$H$38-1),"",T95/(1+'General inputs'!$H$34)^C95)</f>
        <v>20548801.817208424</v>
      </c>
      <c r="V95" s="82"/>
      <c r="W95" s="81"/>
    </row>
    <row r="96" spans="2:23" x14ac:dyDescent="0.2">
      <c r="B96" s="59"/>
      <c r="C96" s="100">
        <f>IF(D96='General inputs'!$I$16,0,IF(D96&lt;'General inputs'!$I$16,C97-1,C95+1))</f>
        <v>26</v>
      </c>
      <c r="D96" s="100" t="str">
        <f t="shared" si="1"/>
        <v>2052-53</v>
      </c>
      <c r="E96" s="102">
        <f>IF(LEFT(D96,4)*1&gt;LEFT('General inputs'!$I$16,4)+'General inputs'!$H$38-1,"",'ET inputs'!D69)</f>
        <v>48.714251957589013</v>
      </c>
      <c r="F96" s="102">
        <f>IF(LEFT(D96,4)*1&gt;LEFT('General inputs'!$I$16,4)+'General inputs'!$H$38-1,"",E96/(1+'General inputs'!$H$30)^C96)</f>
        <v>22.588541783844871</v>
      </c>
      <c r="G96" s="102">
        <f>IF(LEFT(D96,4)*1&gt;LEFT('General inputs'!$I$16,4)+'General inputs'!$H$38-1,"",E96/(1+'General inputs'!$H$32)^C96)</f>
        <v>17.137089732015916</v>
      </c>
      <c r="H96" s="102">
        <f>IF(LEFT(D96,4)*1&lt;LEFT('General inputs'!$I$16,4)*1,"",IF(LEFT(D96,4)*1&gt;LEFT('General inputs'!$I$16,4)+'General inputs'!$H$38-1,"",E96/(1+'General inputs'!$H$34)^C96))</f>
        <v>17.137089732015916</v>
      </c>
      <c r="I96" s="80"/>
      <c r="J96" s="128"/>
      <c r="K96" s="128"/>
      <c r="L96" s="102" t="str">
        <f>IF(LEFT(D96,4)*1&gt;LEFT('General inputs'!$I$18,4)*1,"",SUMIF('Post-1996 commissioned assets'!$F$22:$F$218,$D96,'Post-1996 commissioned assets'!$P$22:$P$218))</f>
        <v/>
      </c>
      <c r="M96" s="102" t="str">
        <f>IF(L96="","",L96/(1+'General inputs'!$H$32)^C96)</f>
        <v/>
      </c>
      <c r="N96" s="102">
        <f>IF(LEFT(D96,4)*1&lt;LEFT('General inputs'!$I$18,4)*1+1,"",SUMIF('Uncommissioned assets'!$F$22:$F$1501,$D96,'Uncommissioned assets'!$P$22:$P$1501))</f>
        <v>107545320.33956772</v>
      </c>
      <c r="O96" s="102">
        <f>IF(N96="","",N96/(1+'General inputs'!$H$32)^C96)</f>
        <v>37833154.176771708</v>
      </c>
      <c r="P96" s="80"/>
      <c r="Q96" s="108">
        <f>'Reduction amount'!K69+'Reduction amount'!M69</f>
        <v>38827769.508847445</v>
      </c>
      <c r="R96" s="102">
        <f>IF(OR(LEFT(D96,4)*1&lt;LEFT('General inputs'!$I$16,4)*1,LEFT(D96,4)*1&gt;LEFT('General inputs'!$I$16,4)+'General inputs'!$H$38-1),"",Q96/(1+'General inputs'!$H$34)^C96)</f>
        <v>13659143.750096953</v>
      </c>
      <c r="S96" s="80"/>
      <c r="T96" s="300">
        <f>'Reduction amount'!E69</f>
        <v>58481061.988324948</v>
      </c>
      <c r="U96" s="102">
        <f>IF(OR(LEFT(D96,4)*1&lt;LEFT('General inputs'!$I$16,4)*1,LEFT(D96,4)*1&gt;LEFT('General inputs'!$I$16,4)+'General inputs'!$H$38-1),"",T96/(1+'General inputs'!$H$34)^C96)</f>
        <v>20572936.392208755</v>
      </c>
      <c r="V96" s="82"/>
      <c r="W96" s="81"/>
    </row>
    <row r="97" spans="2:23" x14ac:dyDescent="0.2">
      <c r="B97" s="59"/>
      <c r="C97" s="100">
        <f>IF(D97='General inputs'!$I$16,0,IF(D97&lt;'General inputs'!$I$16,C98-1,C96+1))</f>
        <v>27</v>
      </c>
      <c r="D97" s="100" t="str">
        <f t="shared" si="1"/>
        <v>2053-54</v>
      </c>
      <c r="E97" s="102">
        <f>IF(LEFT(D97,4)*1&gt;LEFT('General inputs'!$I$16,4)+'General inputs'!$H$38-1,"",'ET inputs'!D70)</f>
        <v>937.35633964315184</v>
      </c>
      <c r="F97" s="102">
        <f>IF(LEFT(D97,4)*1&gt;LEFT('General inputs'!$I$16,4)+'General inputs'!$H$38-1,"",E97/(1+'General inputs'!$H$30)^C97)</f>
        <v>421.98756545979182</v>
      </c>
      <c r="G97" s="102">
        <f>IF(LEFT(D97,4)*1&gt;LEFT('General inputs'!$I$16,4)+'General inputs'!$H$38-1,"",E97/(1+'General inputs'!$H$32)^C97)</f>
        <v>316.7634206969845</v>
      </c>
      <c r="H97" s="102">
        <f>IF(LEFT(D97,4)*1&lt;LEFT('General inputs'!$I$16,4)*1,"",IF(LEFT(D97,4)*1&gt;LEFT('General inputs'!$I$16,4)+'General inputs'!$H$38-1,"",E97/(1+'General inputs'!$H$34)^C97))</f>
        <v>316.7634206969845</v>
      </c>
      <c r="I97" s="80"/>
      <c r="J97" s="128"/>
      <c r="K97" s="128"/>
      <c r="L97" s="102" t="str">
        <f>IF(LEFT(D97,4)*1&gt;LEFT('General inputs'!$I$18,4)*1,"",SUMIF('Post-1996 commissioned assets'!$F$22:$F$218,$D97,'Post-1996 commissioned assets'!$P$22:$P$218))</f>
        <v/>
      </c>
      <c r="M97" s="102" t="str">
        <f>IF(L97="","",L97/(1+'General inputs'!$H$32)^C97)</f>
        <v/>
      </c>
      <c r="N97" s="102">
        <f>IF(LEFT(D97,4)*1&lt;LEFT('General inputs'!$I$18,4)*1+1,"",SUMIF('Uncommissioned assets'!$F$22:$F$1501,$D97,'Uncommissioned assets'!$P$22:$P$1501))</f>
        <v>100192530.39509788</v>
      </c>
      <c r="O97" s="102">
        <f>IF(N97="","",N97/(1+'General inputs'!$H$32)^C97)</f>
        <v>33858338.941111855</v>
      </c>
      <c r="P97" s="80"/>
      <c r="Q97" s="108">
        <f>'Reduction amount'!K70+'Reduction amount'!M70</f>
        <v>39667265.193913408</v>
      </c>
      <c r="R97" s="102">
        <f>IF(OR(LEFT(D97,4)*1&lt;LEFT('General inputs'!$I$16,4)*1,LEFT(D97,4)*1&gt;LEFT('General inputs'!$I$16,4)+'General inputs'!$H$38-1),"",Q97/(1+'General inputs'!$H$34)^C97)</f>
        <v>13404868.651447907</v>
      </c>
      <c r="S97" s="80"/>
      <c r="T97" s="300">
        <f>'Reduction amount'!E70</f>
        <v>60871076.688670196</v>
      </c>
      <c r="U97" s="102">
        <f>IF(OR(LEFT(D97,4)*1&lt;LEFT('General inputs'!$I$16,4)*1,LEFT(D97,4)*1&gt;LEFT('General inputs'!$I$16,4)+'General inputs'!$H$38-1),"",T97/(1+'General inputs'!$H$34)^C97)</f>
        <v>20570331.322186533</v>
      </c>
      <c r="V97" s="82"/>
      <c r="W97" s="81"/>
    </row>
    <row r="98" spans="2:23" x14ac:dyDescent="0.2">
      <c r="B98" s="59"/>
      <c r="C98" s="100">
        <f>IF(D98='General inputs'!$I$16,0,IF(D98&lt;'General inputs'!$I$16,C99-1,C97+1))</f>
        <v>28</v>
      </c>
      <c r="D98" s="100" t="str">
        <f t="shared" si="1"/>
        <v>2054-55</v>
      </c>
      <c r="E98" s="102">
        <f>IF(LEFT(D98,4)*1&gt;LEFT('General inputs'!$I$16,4)+'General inputs'!$H$38-1,"",'ET inputs'!D71)</f>
        <v>304.509330494133</v>
      </c>
      <c r="F98" s="102">
        <f>IF(LEFT(D98,4)*1&gt;LEFT('General inputs'!$I$16,4)+'General inputs'!$H$38-1,"",E98/(1+'General inputs'!$H$30)^C98)</f>
        <v>133.09394948247572</v>
      </c>
      <c r="G98" s="102">
        <f>IF(LEFT(D98,4)*1&gt;LEFT('General inputs'!$I$16,4)+'General inputs'!$H$38-1,"",E98/(1+'General inputs'!$H$32)^C98)</f>
        <v>98.850797659596225</v>
      </c>
      <c r="H98" s="102">
        <f>IF(LEFT(D98,4)*1&lt;LEFT('General inputs'!$I$16,4)*1,"",IF(LEFT(D98,4)*1&gt;LEFT('General inputs'!$I$16,4)+'General inputs'!$H$38-1,"",E98/(1+'General inputs'!$H$34)^C98))</f>
        <v>98.850797659596225</v>
      </c>
      <c r="I98" s="80"/>
      <c r="J98" s="128"/>
      <c r="K98" s="128"/>
      <c r="L98" s="102" t="str">
        <f>IF(LEFT(D98,4)*1&gt;LEFT('General inputs'!$I$18,4)*1,"",SUMIF('Post-1996 commissioned assets'!$F$22:$F$218,$D98,'Post-1996 commissioned assets'!$P$22:$P$218))</f>
        <v/>
      </c>
      <c r="M98" s="102" t="str">
        <f>IF(L98="","",L98/(1+'General inputs'!$H$32)^C98)</f>
        <v/>
      </c>
      <c r="N98" s="102">
        <f>IF(LEFT(D98,4)*1&lt;LEFT('General inputs'!$I$18,4)*1+1,"",SUMIF('Uncommissioned assets'!$F$22:$F$1501,$D98,'Uncommissioned assets'!$P$22:$P$1501))</f>
        <v>41744875.865169048</v>
      </c>
      <c r="O98" s="102">
        <f>IF(N98="","",N98/(1+'General inputs'!$H$32)^C98)</f>
        <v>13551355.785310799</v>
      </c>
      <c r="P98" s="80"/>
      <c r="Q98" s="108">
        <f>'Reduction amount'!K71+'Reduction amount'!M71</f>
        <v>40611651.98553925</v>
      </c>
      <c r="R98" s="102">
        <f>IF(OR(LEFT(D98,4)*1&lt;LEFT('General inputs'!$I$16,4)*1,LEFT(D98,4)*1&gt;LEFT('General inputs'!$I$16,4)+'General inputs'!$H$38-1),"",Q98/(1+'General inputs'!$H$34)^C98)</f>
        <v>13183485.006945714</v>
      </c>
      <c r="S98" s="80"/>
      <c r="T98" s="300">
        <f>'Reduction amount'!E71</f>
        <v>62785107.406197503</v>
      </c>
      <c r="U98" s="102">
        <f>IF(OR(LEFT(D98,4)*1&lt;LEFT('General inputs'!$I$16,4)*1,LEFT(D98,4)*1&gt;LEFT('General inputs'!$I$16,4)+'General inputs'!$H$38-1),"",T98/(1+'General inputs'!$H$34)^C98)</f>
        <v>20381503.37848391</v>
      </c>
      <c r="V98" s="82"/>
      <c r="W98" s="81"/>
    </row>
    <row r="99" spans="2:23" x14ac:dyDescent="0.2">
      <c r="B99" s="59"/>
      <c r="C99" s="100">
        <f>IF(D99='General inputs'!$I$16,0,IF(D99&lt;'General inputs'!$I$16,C100-1,C98+1))</f>
        <v>29</v>
      </c>
      <c r="D99" s="100" t="str">
        <f t="shared" si="1"/>
        <v>2055-56</v>
      </c>
      <c r="E99" s="102">
        <f>IF(LEFT(D99,4)*1&gt;LEFT('General inputs'!$I$16,4)+'General inputs'!$H$38-1,"",'ET inputs'!D72)</f>
        <v>0</v>
      </c>
      <c r="F99" s="102">
        <f>IF(LEFT(D99,4)*1&gt;LEFT('General inputs'!$I$16,4)+'General inputs'!$H$38-1,"",E99/(1+'General inputs'!$H$30)^C99)</f>
        <v>0</v>
      </c>
      <c r="G99" s="102">
        <f>IF(LEFT(D99,4)*1&gt;LEFT('General inputs'!$I$16,4)+'General inputs'!$H$38-1,"",E99/(1+'General inputs'!$H$32)^C99)</f>
        <v>0</v>
      </c>
      <c r="H99" s="102">
        <f>IF(LEFT(D99,4)*1&lt;LEFT('General inputs'!$I$16,4)*1,"",IF(LEFT(D99,4)*1&gt;LEFT('General inputs'!$I$16,4)+'General inputs'!$H$38-1,"",E99/(1+'General inputs'!$H$34)^C99))</f>
        <v>0</v>
      </c>
      <c r="I99" s="80"/>
      <c r="J99" s="128"/>
      <c r="K99" s="128"/>
      <c r="L99" s="102" t="str">
        <f>IF(LEFT(D99,4)*1&gt;LEFT('General inputs'!$I$18,4)*1,"",SUMIF('Post-1996 commissioned assets'!$F$22:$F$218,$D99,'Post-1996 commissioned assets'!$P$22:$P$218))</f>
        <v/>
      </c>
      <c r="M99" s="102" t="str">
        <f>IF(L99="","",L99/(1+'General inputs'!$H$32)^C99)</f>
        <v/>
      </c>
      <c r="N99" s="102">
        <f>IF(LEFT(D99,4)*1&lt;LEFT('General inputs'!$I$18,4)*1+1,"",SUMIF('Uncommissioned assets'!$F$22:$F$1501,$D99,'Uncommissioned assets'!$P$22:$P$1501))</f>
        <v>36670058.873947084</v>
      </c>
      <c r="O99" s="102">
        <f>IF(N99="","",N99/(1+'General inputs'!$H$32)^C99)</f>
        <v>11435112.758372001</v>
      </c>
      <c r="P99" s="80"/>
      <c r="Q99" s="108">
        <f>'Reduction amount'!K72+'Reduction amount'!M72</f>
        <v>41481340.511133544</v>
      </c>
      <c r="R99" s="102">
        <f>IF(OR(LEFT(D99,4)*1&lt;LEFT('General inputs'!$I$16,4)*1,LEFT(D99,4)*1&gt;LEFT('General inputs'!$I$16,4)+'General inputs'!$H$38-1),"",Q99/(1+'General inputs'!$H$34)^C99)</f>
        <v>12935452.537553541</v>
      </c>
      <c r="S99" s="80"/>
      <c r="T99" s="300">
        <f>'Reduction amount'!E72</f>
        <v>64441751.88294559</v>
      </c>
      <c r="U99" s="102">
        <f>IF(OR(LEFT(D99,4)*1&lt;LEFT('General inputs'!$I$16,4)*1,LEFT(D99,4)*1&gt;LEFT('General inputs'!$I$16,4)+'General inputs'!$H$38-1),"",T99/(1+'General inputs'!$H$34)^C99)</f>
        <v>20095378.130195949</v>
      </c>
      <c r="V99" s="82"/>
      <c r="W99" s="81"/>
    </row>
    <row r="100" spans="2:23" x14ac:dyDescent="0.2">
      <c r="B100" s="59"/>
      <c r="C100" s="100">
        <f>IF(D100='General inputs'!$I$16,0,IF(D100&lt;'General inputs'!$I$16,C101-1,C99+1))</f>
        <v>30</v>
      </c>
      <c r="D100" s="100" t="str">
        <f t="shared" ref="D100:D122" si="3">LEFT(D99,4)+1&amp;"-"&amp;RIGHT(D99,2)+1</f>
        <v>2056-57</v>
      </c>
      <c r="E100" s="102" t="str">
        <f>IF(LEFT(D100,4)*1&gt;LEFT('General inputs'!$I$16,4)+'General inputs'!$H$38-1,"",'ET inputs'!D73)</f>
        <v/>
      </c>
      <c r="F100" s="102" t="str">
        <f>IF(LEFT(D100,4)*1&gt;LEFT('General inputs'!$I$16,4)+'General inputs'!$H$38-1,"",E100/(1+'General inputs'!$H$30)^C100)</f>
        <v/>
      </c>
      <c r="G100" s="102" t="str">
        <f>IF(LEFT(D100,4)*1&gt;LEFT('General inputs'!$I$16,4)+'General inputs'!$H$38-1,"",E100/(1+'General inputs'!$H$32)^C100)</f>
        <v/>
      </c>
      <c r="H100" s="102" t="str">
        <f>IF(LEFT(D100,4)*1&lt;LEFT('General inputs'!$I$16,4)*1,"",IF(LEFT(D100,4)*1&gt;LEFT('General inputs'!$I$16,4)+'General inputs'!$H$38-1,"",E100/(1+'General inputs'!$H$34)^C100))</f>
        <v/>
      </c>
      <c r="I100" s="80"/>
      <c r="J100" s="128"/>
      <c r="K100" s="128"/>
      <c r="L100" s="102" t="str">
        <f>IF(LEFT(D100,4)*1&gt;LEFT('General inputs'!$I$18,4)*1,"",SUMIF('Post-1996 commissioned assets'!$F$22:$F$218,$D100,'Post-1996 commissioned assets'!$P$22:$P$218))</f>
        <v/>
      </c>
      <c r="M100" s="102" t="str">
        <f>IF(L100="","",L100/(1+'General inputs'!$H$32)^C100)</f>
        <v/>
      </c>
      <c r="N100" s="102">
        <f>IF(LEFT(D100,4)*1&lt;LEFT('General inputs'!$I$18,4)*1+1,"",SUMIF('Uncommissioned assets'!$F$22:$F$1501,$D100,'Uncommissioned assets'!$P$22:$P$1501))</f>
        <v>0</v>
      </c>
      <c r="O100" s="102">
        <f>IF(N100="","",N100/(1+'General inputs'!$H$32)^C100)</f>
        <v>0</v>
      </c>
      <c r="P100" s="80"/>
      <c r="Q100" s="109"/>
      <c r="R100" s="102" t="str">
        <f>IF(OR(LEFT(D100,4)*1&lt;LEFT('General inputs'!$I$16,4)*1,LEFT(D100,4)*1&gt;LEFT('General inputs'!$I$16,4)+'General inputs'!$H$38-1),"",Q100/(1+'General inputs'!$H$34)^C100)</f>
        <v/>
      </c>
      <c r="S100" s="80"/>
      <c r="T100" s="109"/>
      <c r="U100" s="102" t="str">
        <f>IF(OR(LEFT(D100,4)*1&lt;LEFT('General inputs'!$I$16,4)*1,LEFT(D100,4)*1&gt;LEFT('General inputs'!$I$16,4)+'General inputs'!$H$38-1),"",T100/(1+'General inputs'!$H$34)^C100)</f>
        <v/>
      </c>
      <c r="V100" s="82"/>
      <c r="W100" s="81"/>
    </row>
    <row r="101" spans="2:23" x14ac:dyDescent="0.2">
      <c r="B101" s="59"/>
      <c r="C101" s="100">
        <f>IF(D101='General inputs'!$I$16,0,IF(D101&lt;'General inputs'!$I$16,C102-1,C100+1))</f>
        <v>31</v>
      </c>
      <c r="D101" s="100" t="str">
        <f t="shared" si="3"/>
        <v>2057-58</v>
      </c>
      <c r="E101" s="102" t="str">
        <f>IF(LEFT(D101,4)*1&gt;LEFT('General inputs'!$I$16,4)+'General inputs'!$H$38-1,"",'ET inputs'!D74)</f>
        <v/>
      </c>
      <c r="F101" s="102" t="str">
        <f>IF(LEFT(D101,4)*1&gt;LEFT('General inputs'!$I$16,4)+'General inputs'!$H$38-1,"",E101/(1+'General inputs'!$H$30)^C101)</f>
        <v/>
      </c>
      <c r="G101" s="102" t="str">
        <f>IF(LEFT(D101,4)*1&gt;LEFT('General inputs'!$I$16,4)+'General inputs'!$H$38-1,"",E101/(1+'General inputs'!$H$32)^C101)</f>
        <v/>
      </c>
      <c r="H101" s="102" t="str">
        <f>IF(LEFT(D101,4)*1&lt;LEFT('General inputs'!$I$16,4)*1,"",IF(LEFT(D101,4)*1&gt;LEFT('General inputs'!$I$16,4)+'General inputs'!$H$38-1,"",E101/(1+'General inputs'!$H$34)^C101))</f>
        <v/>
      </c>
      <c r="I101" s="80"/>
      <c r="J101" s="128"/>
      <c r="K101" s="128"/>
      <c r="L101" s="102" t="str">
        <f>IF(LEFT(D101,4)*1&gt;LEFT('General inputs'!$I$18,4)*1,"",SUMIF('Post-1996 commissioned assets'!$F$22:$F$218,$D101,'Post-1996 commissioned assets'!$P$22:$P$218))</f>
        <v/>
      </c>
      <c r="M101" s="102" t="str">
        <f>IF(L101="","",L101/(1+'General inputs'!$H$32)^C101)</f>
        <v/>
      </c>
      <c r="N101" s="102">
        <f>IF(LEFT(D101,4)*1&lt;LEFT('General inputs'!$I$18,4)*1+1,"",SUMIF('Uncommissioned assets'!$F$22:$F$1501,$D101,'Uncommissioned assets'!$P$22:$P$1501))</f>
        <v>0</v>
      </c>
      <c r="O101" s="102">
        <f>IF(N101="","",N101/(1+'General inputs'!$H$32)^C101)</f>
        <v>0</v>
      </c>
      <c r="P101" s="80"/>
      <c r="Q101" s="109"/>
      <c r="R101" s="102" t="str">
        <f>IF(OR(LEFT(D101,4)*1&lt;LEFT('General inputs'!$I$16,4)*1,LEFT(D101,4)*1&gt;LEFT('General inputs'!$I$16,4)+'General inputs'!$H$38-1),"",Q101/(1+'General inputs'!$H$34)^C101)</f>
        <v/>
      </c>
      <c r="S101" s="80"/>
      <c r="T101" s="109"/>
      <c r="U101" s="102" t="str">
        <f>IF(OR(LEFT(D101,4)*1&lt;LEFT('General inputs'!$I$16,4)*1,LEFT(D101,4)*1&gt;LEFT('General inputs'!$I$16,4)+'General inputs'!$H$38-1),"",T101/(1+'General inputs'!$H$34)^C101)</f>
        <v/>
      </c>
      <c r="V101" s="82"/>
      <c r="W101" s="81"/>
    </row>
    <row r="102" spans="2:23" x14ac:dyDescent="0.2">
      <c r="B102" s="59"/>
      <c r="C102" s="100">
        <f>IF(D102='General inputs'!$I$16,0,IF(D102&lt;'General inputs'!$I$16,C103-1,C101+1))</f>
        <v>32</v>
      </c>
      <c r="D102" s="100" t="str">
        <f t="shared" si="3"/>
        <v>2058-59</v>
      </c>
      <c r="E102" s="102" t="str">
        <f>IF(LEFT(D102,4)*1&gt;LEFT('General inputs'!$I$16,4)+'General inputs'!$H$38-1,"",'ET inputs'!D75)</f>
        <v/>
      </c>
      <c r="F102" s="102" t="str">
        <f>IF(LEFT(D102,4)*1&gt;LEFT('General inputs'!$I$16,4)+'General inputs'!$H$38-1,"",E102/(1+'General inputs'!$H$30)^C102)</f>
        <v/>
      </c>
      <c r="G102" s="102" t="str">
        <f>IF(LEFT(D102,4)*1&gt;LEFT('General inputs'!$I$16,4)+'General inputs'!$H$38-1,"",E102/(1+'General inputs'!$H$32)^C102)</f>
        <v/>
      </c>
      <c r="H102" s="102" t="str">
        <f>IF(LEFT(D102,4)*1&lt;LEFT('General inputs'!$I$16,4)*1,"",IF(LEFT(D102,4)*1&gt;LEFT('General inputs'!$I$16,4)+'General inputs'!$H$38-1,"",E102/(1+'General inputs'!$H$34)^C102))</f>
        <v/>
      </c>
      <c r="I102" s="80"/>
      <c r="J102" s="128"/>
      <c r="K102" s="128"/>
      <c r="L102" s="102" t="str">
        <f>IF(LEFT(D102,4)*1&gt;LEFT('General inputs'!$I$18,4)*1,"",SUMIF('Post-1996 commissioned assets'!$F$22:$F$218,$D102,'Post-1996 commissioned assets'!$P$22:$P$218))</f>
        <v/>
      </c>
      <c r="M102" s="102" t="str">
        <f>IF(L102="","",L102/(1+'General inputs'!$H$32)^C102)</f>
        <v/>
      </c>
      <c r="N102" s="102">
        <f>IF(LEFT(D102,4)*1&lt;LEFT('General inputs'!$I$18,4)*1+1,"",SUMIF('Uncommissioned assets'!$F$22:$F$1501,$D102,'Uncommissioned assets'!$P$22:$P$1501))</f>
        <v>0</v>
      </c>
      <c r="O102" s="102">
        <f>IF(N102="","",N102/(1+'General inputs'!$H$32)^C102)</f>
        <v>0</v>
      </c>
      <c r="P102" s="80"/>
      <c r="Q102" s="109"/>
      <c r="R102" s="102" t="str">
        <f>IF(OR(LEFT(D102,4)*1&lt;LEFT('General inputs'!$I$16,4)*1,LEFT(D102,4)*1&gt;LEFT('General inputs'!$I$16,4)+'General inputs'!$H$38-1),"",Q102/(1+'General inputs'!$H$34)^C102)</f>
        <v/>
      </c>
      <c r="S102" s="80"/>
      <c r="T102" s="109"/>
      <c r="U102" s="102" t="str">
        <f>IF(OR(LEFT(D102,4)*1&lt;LEFT('General inputs'!$I$16,4)*1,LEFT(D102,4)*1&gt;LEFT('General inputs'!$I$16,4)+'General inputs'!$H$38-1),"",T102/(1+'General inputs'!$H$34)^C102)</f>
        <v/>
      </c>
      <c r="V102" s="82"/>
      <c r="W102" s="81"/>
    </row>
    <row r="103" spans="2:23" x14ac:dyDescent="0.2">
      <c r="B103" s="59"/>
      <c r="C103" s="100">
        <f>IF(D103='General inputs'!$I$16,0,IF(D103&lt;'General inputs'!$I$16,C104-1,C102+1))</f>
        <v>33</v>
      </c>
      <c r="D103" s="100" t="str">
        <f t="shared" si="3"/>
        <v>2059-60</v>
      </c>
      <c r="E103" s="102" t="str">
        <f>IF(LEFT(D103,4)*1&gt;LEFT('General inputs'!$I$16,4)+'General inputs'!$H$38-1,"",'ET inputs'!D76)</f>
        <v/>
      </c>
      <c r="F103" s="102" t="str">
        <f>IF(LEFT(D103,4)*1&gt;LEFT('General inputs'!$I$16,4)+'General inputs'!$H$38-1,"",E103/(1+'General inputs'!$H$30)^C103)</f>
        <v/>
      </c>
      <c r="G103" s="102" t="str">
        <f>IF(LEFT(D103,4)*1&gt;LEFT('General inputs'!$I$16,4)+'General inputs'!$H$38-1,"",E103/(1+'General inputs'!$H$32)^C103)</f>
        <v/>
      </c>
      <c r="H103" s="102" t="str">
        <f>IF(LEFT(D103,4)*1&lt;LEFT('General inputs'!$I$16,4)*1,"",IF(LEFT(D103,4)*1&gt;LEFT('General inputs'!$I$16,4)+'General inputs'!$H$38-1,"",E103/(1+'General inputs'!$H$34)^C103))</f>
        <v/>
      </c>
      <c r="I103" s="80"/>
      <c r="J103" s="128"/>
      <c r="K103" s="128"/>
      <c r="L103" s="102" t="str">
        <f>IF(LEFT(D103,4)*1&gt;LEFT('General inputs'!$I$18,4)*1,"",SUMIF('Post-1996 commissioned assets'!$F$22:$F$218,$D103,'Post-1996 commissioned assets'!$P$22:$P$218))</f>
        <v/>
      </c>
      <c r="M103" s="102" t="str">
        <f>IF(L103="","",L103/(1+'General inputs'!$H$32)^C103)</f>
        <v/>
      </c>
      <c r="N103" s="102">
        <f>IF(LEFT(D103,4)*1&lt;LEFT('General inputs'!$I$18,4)*1+1,"",SUMIF('Uncommissioned assets'!$F$22:$F$1501,$D103,'Uncommissioned assets'!$P$22:$P$1501))</f>
        <v>0</v>
      </c>
      <c r="O103" s="102">
        <f>IF(N103="","",N103/(1+'General inputs'!$H$32)^C103)</f>
        <v>0</v>
      </c>
      <c r="P103" s="80"/>
      <c r="Q103" s="109"/>
      <c r="R103" s="102" t="str">
        <f>IF(OR(LEFT(D103,4)*1&lt;LEFT('General inputs'!$I$16,4)*1,LEFT(D103,4)*1&gt;LEFT('General inputs'!$I$16,4)+'General inputs'!$H$38-1),"",Q103/(1+'General inputs'!$H$34)^C103)</f>
        <v/>
      </c>
      <c r="S103" s="80"/>
      <c r="T103" s="109"/>
      <c r="U103" s="102" t="str">
        <f>IF(OR(LEFT(D103,4)*1&lt;LEFT('General inputs'!$I$16,4)*1,LEFT(D103,4)*1&gt;LEFT('General inputs'!$I$16,4)+'General inputs'!$H$38-1),"",T103/(1+'General inputs'!$H$34)^C103)</f>
        <v/>
      </c>
      <c r="V103" s="82"/>
      <c r="W103" s="81"/>
    </row>
    <row r="104" spans="2:23" x14ac:dyDescent="0.2">
      <c r="B104" s="59"/>
      <c r="C104" s="100">
        <f>IF(D104='General inputs'!$I$16,0,IF(D104&lt;'General inputs'!$I$16,C105-1,C103+1))</f>
        <v>34</v>
      </c>
      <c r="D104" s="100" t="str">
        <f t="shared" si="3"/>
        <v>2060-61</v>
      </c>
      <c r="E104" s="102" t="str">
        <f>IF(LEFT(D104,4)*1&gt;LEFT('General inputs'!$I$16,4)+'General inputs'!$H$38-1,"",'ET inputs'!D77)</f>
        <v/>
      </c>
      <c r="F104" s="102" t="str">
        <f>IF(LEFT(D104,4)*1&gt;LEFT('General inputs'!$I$16,4)+'General inputs'!$H$38-1,"",E104/(1+'General inputs'!$H$30)^C104)</f>
        <v/>
      </c>
      <c r="G104" s="102" t="str">
        <f>IF(LEFT(D104,4)*1&gt;LEFT('General inputs'!$I$16,4)+'General inputs'!$H$38-1,"",E104/(1+'General inputs'!$H$32)^C104)</f>
        <v/>
      </c>
      <c r="H104" s="102" t="str">
        <f>IF(LEFT(D104,4)*1&lt;LEFT('General inputs'!$I$16,4)*1,"",IF(LEFT(D104,4)*1&gt;LEFT('General inputs'!$I$16,4)+'General inputs'!$H$38-1,"",E104/(1+'General inputs'!$H$34)^C104))</f>
        <v/>
      </c>
      <c r="I104" s="80"/>
      <c r="J104" s="128"/>
      <c r="K104" s="128"/>
      <c r="L104" s="102" t="str">
        <f>IF(LEFT(D104,4)*1&gt;LEFT('General inputs'!$I$18,4)*1,"",SUMIF('Post-1996 commissioned assets'!$F$22:$F$218,$D104,'Post-1996 commissioned assets'!$P$22:$P$218))</f>
        <v/>
      </c>
      <c r="M104" s="102" t="str">
        <f>IF(L104="","",L104/(1+'General inputs'!$H$32)^C104)</f>
        <v/>
      </c>
      <c r="N104" s="102">
        <f>IF(LEFT(D104,4)*1&lt;LEFT('General inputs'!$I$18,4)*1+1,"",SUMIF('Uncommissioned assets'!$F$22:$F$1501,$D104,'Uncommissioned assets'!$P$22:$P$1501))</f>
        <v>0</v>
      </c>
      <c r="O104" s="102">
        <f>IF(N104="","",N104/(1+'General inputs'!$H$32)^C104)</f>
        <v>0</v>
      </c>
      <c r="P104" s="80"/>
      <c r="Q104" s="109"/>
      <c r="R104" s="102" t="str">
        <f>IF(OR(LEFT(D104,4)*1&lt;LEFT('General inputs'!$I$16,4)*1,LEFT(D104,4)*1&gt;LEFT('General inputs'!$I$16,4)+'General inputs'!$H$38-1),"",Q104/(1+'General inputs'!$H$34)^C104)</f>
        <v/>
      </c>
      <c r="S104" s="80"/>
      <c r="T104" s="109"/>
      <c r="U104" s="102" t="str">
        <f>IF(OR(LEFT(D104,4)*1&lt;LEFT('General inputs'!$I$16,4)*1,LEFT(D104,4)*1&gt;LEFT('General inputs'!$I$16,4)+'General inputs'!$H$38-1),"",T104/(1+'General inputs'!$H$34)^C104)</f>
        <v/>
      </c>
      <c r="V104" s="82"/>
      <c r="W104" s="81"/>
    </row>
    <row r="105" spans="2:23" x14ac:dyDescent="0.2">
      <c r="B105" s="59"/>
      <c r="C105" s="100">
        <f>IF(D105='General inputs'!$I$16,0,IF(D105&lt;'General inputs'!$I$16,C106-1,C104+1))</f>
        <v>35</v>
      </c>
      <c r="D105" s="100" t="str">
        <f t="shared" si="3"/>
        <v>2061-62</v>
      </c>
      <c r="E105" s="102" t="str">
        <f>IF(LEFT(D105,4)*1&gt;LEFT('General inputs'!$I$16,4)+'General inputs'!$H$38-1,"",'ET inputs'!D78)</f>
        <v/>
      </c>
      <c r="F105" s="102" t="str">
        <f>IF(LEFT(D105,4)*1&gt;LEFT('General inputs'!$I$16,4)+'General inputs'!$H$38-1,"",E105/(1+'General inputs'!$H$30)^C105)</f>
        <v/>
      </c>
      <c r="G105" s="102" t="str">
        <f>IF(LEFT(D105,4)*1&gt;LEFT('General inputs'!$I$16,4)+'General inputs'!$H$38-1,"",E105/(1+'General inputs'!$H$32)^C105)</f>
        <v/>
      </c>
      <c r="H105" s="102" t="str">
        <f>IF(LEFT(D105,4)*1&lt;LEFT('General inputs'!$I$16,4)*1,"",IF(LEFT(D105,4)*1&gt;LEFT('General inputs'!$I$16,4)+'General inputs'!$H$38-1,"",E105/(1+'General inputs'!$H$34)^C105))</f>
        <v/>
      </c>
      <c r="I105" s="80"/>
      <c r="J105" s="128"/>
      <c r="K105" s="128"/>
      <c r="L105" s="102" t="str">
        <f>IF(LEFT(D105,4)*1&gt;LEFT('General inputs'!$I$18,4)*1,"",SUMIF('Post-1996 commissioned assets'!$F$22:$F$218,$D105,'Post-1996 commissioned assets'!$P$22:$P$218))</f>
        <v/>
      </c>
      <c r="M105" s="102" t="str">
        <f>IF(L105="","",L105/(1+'General inputs'!$H$32)^C105)</f>
        <v/>
      </c>
      <c r="N105" s="102">
        <f>IF(LEFT(D105,4)*1&lt;LEFT('General inputs'!$I$18,4)*1+1,"",SUMIF('Uncommissioned assets'!$F$22:$F$1501,$D105,'Uncommissioned assets'!$P$22:$P$1501))</f>
        <v>0</v>
      </c>
      <c r="O105" s="102">
        <f>IF(N105="","",N105/(1+'General inputs'!$H$32)^C105)</f>
        <v>0</v>
      </c>
      <c r="P105" s="80"/>
      <c r="Q105" s="109"/>
      <c r="R105" s="102" t="str">
        <f>IF(OR(LEFT(D105,4)*1&lt;LEFT('General inputs'!$I$16,4)*1,LEFT(D105,4)*1&gt;LEFT('General inputs'!$I$16,4)+'General inputs'!$H$38-1),"",Q105/(1+'General inputs'!$H$34)^C105)</f>
        <v/>
      </c>
      <c r="S105" s="80"/>
      <c r="T105" s="109"/>
      <c r="U105" s="102" t="str">
        <f>IF(OR(LEFT(D105,4)*1&lt;LEFT('General inputs'!$I$16,4)*1,LEFT(D105,4)*1&gt;LEFT('General inputs'!$I$16,4)+'General inputs'!$H$38-1),"",T105/(1+'General inputs'!$H$34)^C105)</f>
        <v/>
      </c>
      <c r="V105" s="82"/>
      <c r="W105" s="81"/>
    </row>
    <row r="106" spans="2:23" x14ac:dyDescent="0.2">
      <c r="B106" s="59"/>
      <c r="C106" s="100">
        <f>IF(D106='General inputs'!$I$16,0,IF(D106&lt;'General inputs'!$I$16,C107-1,C105+1))</f>
        <v>36</v>
      </c>
      <c r="D106" s="100" t="str">
        <f t="shared" si="3"/>
        <v>2062-63</v>
      </c>
      <c r="E106" s="102" t="str">
        <f>IF(LEFT(D106,4)*1&gt;LEFT('General inputs'!$I$16,4)+'General inputs'!$H$38-1,"",'ET inputs'!D79)</f>
        <v/>
      </c>
      <c r="F106" s="102" t="str">
        <f>IF(LEFT(D106,4)*1&gt;LEFT('General inputs'!$I$16,4)+'General inputs'!$H$38-1,"",E106/(1+'General inputs'!$H$30)^C106)</f>
        <v/>
      </c>
      <c r="G106" s="102" t="str">
        <f>IF(LEFT(D106,4)*1&gt;LEFT('General inputs'!$I$16,4)+'General inputs'!$H$38-1,"",E106/(1+'General inputs'!$H$32)^C106)</f>
        <v/>
      </c>
      <c r="H106" s="102" t="str">
        <f>IF(LEFT(D106,4)*1&lt;LEFT('General inputs'!$I$16,4)*1,"",IF(LEFT(D106,4)*1&gt;LEFT('General inputs'!$I$16,4)+'General inputs'!$H$38-1,"",E106/(1+'General inputs'!$H$34)^C106))</f>
        <v/>
      </c>
      <c r="I106" s="80"/>
      <c r="J106" s="128"/>
      <c r="K106" s="128"/>
      <c r="L106" s="102" t="str">
        <f>IF(LEFT(D106,4)*1&gt;LEFT('General inputs'!$I$18,4)*1,"",SUMIF('Post-1996 commissioned assets'!$F$22:$F$218,$D106,'Post-1996 commissioned assets'!$P$22:$P$218))</f>
        <v/>
      </c>
      <c r="M106" s="102" t="str">
        <f>IF(L106="","",L106/(1+'General inputs'!$H$32)^C106)</f>
        <v/>
      </c>
      <c r="N106" s="102">
        <f>IF(LEFT(D106,4)*1&lt;LEFT('General inputs'!$I$18,4)*1+1,"",SUMIF('Uncommissioned assets'!$F$22:$F$1501,$D106,'Uncommissioned assets'!$P$22:$P$1501))</f>
        <v>0</v>
      </c>
      <c r="O106" s="102">
        <f>IF(N106="","",N106/(1+'General inputs'!$H$32)^C106)</f>
        <v>0</v>
      </c>
      <c r="P106" s="80"/>
      <c r="Q106" s="109"/>
      <c r="R106" s="102" t="str">
        <f>IF(OR(LEFT(D106,4)*1&lt;LEFT('General inputs'!$I$16,4)*1,LEFT(D106,4)*1&gt;LEFT('General inputs'!$I$16,4)+'General inputs'!$H$38-1),"",Q106/(1+'General inputs'!$H$34)^C106)</f>
        <v/>
      </c>
      <c r="S106" s="80"/>
      <c r="T106" s="109"/>
      <c r="U106" s="102" t="str">
        <f>IF(OR(LEFT(D106,4)*1&lt;LEFT('General inputs'!$I$16,4)*1,LEFT(D106,4)*1&gt;LEFT('General inputs'!$I$16,4)+'General inputs'!$H$38-1),"",T106/(1+'General inputs'!$H$34)^C106)</f>
        <v/>
      </c>
      <c r="V106" s="82"/>
      <c r="W106" s="81"/>
    </row>
    <row r="107" spans="2:23" x14ac:dyDescent="0.2">
      <c r="B107" s="59"/>
      <c r="C107" s="100">
        <f>IF(D107='General inputs'!$I$16,0,IF(D107&lt;'General inputs'!$I$16,C108-1,C106+1))</f>
        <v>37</v>
      </c>
      <c r="D107" s="100" t="str">
        <f t="shared" si="3"/>
        <v>2063-64</v>
      </c>
      <c r="E107" s="102" t="str">
        <f>IF(LEFT(D107,4)*1&gt;LEFT('General inputs'!$I$16,4)+'General inputs'!$H$38-1,"",'ET inputs'!D80)</f>
        <v/>
      </c>
      <c r="F107" s="102" t="str">
        <f>IF(LEFT(D107,4)*1&gt;LEFT('General inputs'!$I$16,4)+'General inputs'!$H$38-1,"",E107/(1+'General inputs'!$H$30)^C107)</f>
        <v/>
      </c>
      <c r="G107" s="102" t="str">
        <f>IF(LEFT(D107,4)*1&gt;LEFT('General inputs'!$I$16,4)+'General inputs'!$H$38-1,"",E107/(1+'General inputs'!$H$32)^C107)</f>
        <v/>
      </c>
      <c r="H107" s="102" t="str">
        <f>IF(LEFT(D107,4)*1&lt;LEFT('General inputs'!$I$16,4)*1,"",IF(LEFT(D107,4)*1&gt;LEFT('General inputs'!$I$16,4)+'General inputs'!$H$38-1,"",E107/(1+'General inputs'!$H$34)^C107))</f>
        <v/>
      </c>
      <c r="I107" s="80"/>
      <c r="J107" s="128"/>
      <c r="K107" s="128"/>
      <c r="L107" s="102" t="str">
        <f>IF(LEFT(D107,4)*1&gt;LEFT('General inputs'!$I$18,4)*1,"",SUMIF('Post-1996 commissioned assets'!$F$22:$F$218,$D107,'Post-1996 commissioned assets'!$P$22:$P$218))</f>
        <v/>
      </c>
      <c r="M107" s="102" t="str">
        <f>IF(L107="","",L107/(1+'General inputs'!$H$32)^C107)</f>
        <v/>
      </c>
      <c r="N107" s="102">
        <f>IF(LEFT(D107,4)*1&lt;LEFT('General inputs'!$I$18,4)*1+1,"",SUMIF('Uncommissioned assets'!$F$22:$F$1501,$D107,'Uncommissioned assets'!$P$22:$P$1501))</f>
        <v>0</v>
      </c>
      <c r="O107" s="102">
        <f>IF(N107="","",N107/(1+'General inputs'!$H$32)^C107)</f>
        <v>0</v>
      </c>
      <c r="P107" s="80"/>
      <c r="Q107" s="109"/>
      <c r="R107" s="102" t="str">
        <f>IF(OR(LEFT(D107,4)*1&lt;LEFT('General inputs'!$I$16,4)*1,LEFT(D107,4)*1&gt;LEFT('General inputs'!$I$16,4)+'General inputs'!$H$38-1),"",Q107/(1+'General inputs'!$H$34)^C107)</f>
        <v/>
      </c>
      <c r="S107" s="80"/>
      <c r="T107" s="109"/>
      <c r="U107" s="102" t="str">
        <f>IF(OR(LEFT(D107,4)*1&lt;LEFT('General inputs'!$I$16,4)*1,LEFT(D107,4)*1&gt;LEFT('General inputs'!$I$16,4)+'General inputs'!$H$38-1),"",T107/(1+'General inputs'!$H$34)^C107)</f>
        <v/>
      </c>
      <c r="V107" s="82"/>
      <c r="W107" s="81"/>
    </row>
    <row r="108" spans="2:23" x14ac:dyDescent="0.2">
      <c r="B108" s="59"/>
      <c r="C108" s="100">
        <f>IF(D108='General inputs'!$I$16,0,IF(D108&lt;'General inputs'!$I$16,C109-1,C107+1))</f>
        <v>38</v>
      </c>
      <c r="D108" s="100" t="str">
        <f t="shared" si="3"/>
        <v>2064-65</v>
      </c>
      <c r="E108" s="102" t="str">
        <f>IF(LEFT(D108,4)*1&gt;LEFT('General inputs'!$I$16,4)+'General inputs'!$H$38-1,"",'ET inputs'!D81)</f>
        <v/>
      </c>
      <c r="F108" s="102" t="str">
        <f>IF(LEFT(D108,4)*1&gt;LEFT('General inputs'!$I$16,4)+'General inputs'!$H$38-1,"",E108/(1+'General inputs'!$H$30)^C108)</f>
        <v/>
      </c>
      <c r="G108" s="102" t="str">
        <f>IF(LEFT(D108,4)*1&gt;LEFT('General inputs'!$I$16,4)+'General inputs'!$H$38-1,"",E108/(1+'General inputs'!$H$32)^C108)</f>
        <v/>
      </c>
      <c r="H108" s="102" t="str">
        <f>IF(LEFT(D108,4)*1&lt;LEFT('General inputs'!$I$16,4)*1,"",IF(LEFT(D108,4)*1&gt;LEFT('General inputs'!$I$16,4)+'General inputs'!$H$38-1,"",E108/(1+'General inputs'!$H$34)^C108))</f>
        <v/>
      </c>
      <c r="I108" s="80"/>
      <c r="J108" s="128"/>
      <c r="K108" s="128"/>
      <c r="L108" s="102" t="str">
        <f>IF(LEFT(D108,4)*1&gt;LEFT('General inputs'!$I$18,4)*1,"",SUMIF('Post-1996 commissioned assets'!$F$22:$F$218,$D108,'Post-1996 commissioned assets'!$P$22:$P$218))</f>
        <v/>
      </c>
      <c r="M108" s="102" t="str">
        <f>IF(L108="","",L108/(1+'General inputs'!$H$32)^C108)</f>
        <v/>
      </c>
      <c r="N108" s="102">
        <f>IF(LEFT(D108,4)*1&lt;LEFT('General inputs'!$I$18,4)*1+1,"",SUMIF('Uncommissioned assets'!$F$22:$F$1501,$D108,'Uncommissioned assets'!$P$22:$P$1501))</f>
        <v>0</v>
      </c>
      <c r="O108" s="102">
        <f>IF(N108="","",N108/(1+'General inputs'!$H$32)^C108)</f>
        <v>0</v>
      </c>
      <c r="P108" s="80"/>
      <c r="Q108" s="109"/>
      <c r="R108" s="102" t="str">
        <f>IF(OR(LEFT(D108,4)*1&lt;LEFT('General inputs'!$I$16,4)*1,LEFT(D108,4)*1&gt;LEFT('General inputs'!$I$16,4)+'General inputs'!$H$38-1),"",Q108/(1+'General inputs'!$H$34)^C108)</f>
        <v/>
      </c>
      <c r="S108" s="80"/>
      <c r="T108" s="109"/>
      <c r="U108" s="102" t="str">
        <f>IF(OR(LEFT(D108,4)*1&lt;LEFT('General inputs'!$I$16,4)*1,LEFT(D108,4)*1&gt;LEFT('General inputs'!$I$16,4)+'General inputs'!$H$38-1),"",T108/(1+'General inputs'!$H$34)^C108)</f>
        <v/>
      </c>
      <c r="V108" s="82"/>
      <c r="W108" s="81"/>
    </row>
    <row r="109" spans="2:23" x14ac:dyDescent="0.2">
      <c r="B109" s="59"/>
      <c r="C109" s="100">
        <f>IF(D109='General inputs'!$I$16,0,IF(D109&lt;'General inputs'!$I$16,C110-1,C108+1))</f>
        <v>39</v>
      </c>
      <c r="D109" s="100" t="str">
        <f t="shared" si="3"/>
        <v>2065-66</v>
      </c>
      <c r="E109" s="102" t="str">
        <f>IF(LEFT(D109,4)*1&gt;LEFT('General inputs'!$I$16,4)+'General inputs'!$H$38-1,"",'ET inputs'!D82)</f>
        <v/>
      </c>
      <c r="F109" s="102" t="str">
        <f>IF(LEFT(D109,4)*1&gt;LEFT('General inputs'!$I$16,4)+'General inputs'!$H$38-1,"",E109/(1+'General inputs'!$H$30)^C109)</f>
        <v/>
      </c>
      <c r="G109" s="102" t="str">
        <f>IF(LEFT(D109,4)*1&gt;LEFT('General inputs'!$I$16,4)+'General inputs'!$H$38-1,"",E109/(1+'General inputs'!$H$32)^C109)</f>
        <v/>
      </c>
      <c r="H109" s="102" t="str">
        <f>IF(LEFT(D109,4)*1&lt;LEFT('General inputs'!$I$16,4)*1,"",IF(LEFT(D109,4)*1&gt;LEFT('General inputs'!$I$16,4)+'General inputs'!$H$38-1,"",E109/(1+'General inputs'!$H$34)^C109))</f>
        <v/>
      </c>
      <c r="I109" s="80"/>
      <c r="J109" s="128"/>
      <c r="K109" s="128"/>
      <c r="L109" s="102" t="str">
        <f>IF(LEFT(D109,4)*1&gt;LEFT('General inputs'!$I$18,4)*1,"",SUMIF('Post-1996 commissioned assets'!$F$22:$F$218,$D109,'Post-1996 commissioned assets'!$P$22:$P$218))</f>
        <v/>
      </c>
      <c r="M109" s="102" t="str">
        <f>IF(L109="","",L109/(1+'General inputs'!$H$32)^C109)</f>
        <v/>
      </c>
      <c r="N109" s="102">
        <f>IF(LEFT(D109,4)*1&lt;LEFT('General inputs'!$I$18,4)*1+1,"",SUMIF('Uncommissioned assets'!$F$22:$F$1501,$D109,'Uncommissioned assets'!$P$22:$P$1501))</f>
        <v>0</v>
      </c>
      <c r="O109" s="102">
        <f>IF(N109="","",N109/(1+'General inputs'!$H$32)^C109)</f>
        <v>0</v>
      </c>
      <c r="P109" s="80"/>
      <c r="Q109" s="109"/>
      <c r="R109" s="102" t="str">
        <f>IF(OR(LEFT(D109,4)*1&lt;LEFT('General inputs'!$I$16,4)*1,LEFT(D109,4)*1&gt;LEFT('General inputs'!$I$16,4)+'General inputs'!$H$38-1),"",Q109/(1+'General inputs'!$H$34)^C109)</f>
        <v/>
      </c>
      <c r="S109" s="80"/>
      <c r="T109" s="109"/>
      <c r="U109" s="102" t="str">
        <f>IF(OR(LEFT(D109,4)*1&lt;LEFT('General inputs'!$I$16,4)*1,LEFT(D109,4)*1&gt;LEFT('General inputs'!$I$16,4)+'General inputs'!$H$38-1),"",T109/(1+'General inputs'!$H$34)^C109)</f>
        <v/>
      </c>
      <c r="V109" s="82"/>
      <c r="W109" s="81"/>
    </row>
    <row r="110" spans="2:23" x14ac:dyDescent="0.2">
      <c r="B110" s="59"/>
      <c r="C110" s="100">
        <f>IF(D110='General inputs'!$I$16,0,IF(D110&lt;'General inputs'!$I$16,C111-1,C109+1))</f>
        <v>40</v>
      </c>
      <c r="D110" s="100" t="str">
        <f t="shared" si="3"/>
        <v>2066-67</v>
      </c>
      <c r="E110" s="102" t="str">
        <f>IF(LEFT(D110,4)*1&gt;LEFT('General inputs'!$I$16,4)+'General inputs'!$H$38-1,"",'ET inputs'!D83)</f>
        <v/>
      </c>
      <c r="F110" s="102" t="str">
        <f>IF(LEFT(D110,4)*1&gt;LEFT('General inputs'!$I$16,4)+'General inputs'!$H$38-1,"",E110/(1+'General inputs'!$H$30)^C110)</f>
        <v/>
      </c>
      <c r="G110" s="102" t="str">
        <f>IF(LEFT(D110,4)*1&gt;LEFT('General inputs'!$I$16,4)+'General inputs'!$H$38-1,"",E110/(1+'General inputs'!$H$32)^C110)</f>
        <v/>
      </c>
      <c r="H110" s="102" t="str">
        <f>IF(LEFT(D110,4)*1&lt;LEFT('General inputs'!$I$16,4)*1,"",IF(LEFT(D110,4)*1&gt;LEFT('General inputs'!$I$16,4)+'General inputs'!$H$38-1,"",E110/(1+'General inputs'!$H$34)^C110))</f>
        <v/>
      </c>
      <c r="I110" s="80"/>
      <c r="J110" s="128"/>
      <c r="K110" s="128"/>
      <c r="L110" s="102" t="str">
        <f>IF(LEFT(D110,4)*1&gt;LEFT('General inputs'!$I$18,4)*1,"",SUMIF('Post-1996 commissioned assets'!$F$22:$F$218,$D110,'Post-1996 commissioned assets'!$P$22:$P$218))</f>
        <v/>
      </c>
      <c r="M110" s="102" t="str">
        <f>IF(L110="","",L110/(1+'General inputs'!$H$32)^C110)</f>
        <v/>
      </c>
      <c r="N110" s="102">
        <f>IF(LEFT(D110,4)*1&lt;LEFT('General inputs'!$I$18,4)*1+1,"",SUMIF('Uncommissioned assets'!$F$22:$F$1501,$D110,'Uncommissioned assets'!$P$22:$P$1501))</f>
        <v>0</v>
      </c>
      <c r="O110" s="102">
        <f>IF(N110="","",N110/(1+'General inputs'!$H$32)^C110)</f>
        <v>0</v>
      </c>
      <c r="P110" s="80"/>
      <c r="Q110" s="109"/>
      <c r="R110" s="102" t="str">
        <f>IF(OR(LEFT(D110,4)*1&lt;LEFT('General inputs'!$I$16,4)*1,LEFT(D110,4)*1&gt;LEFT('General inputs'!$I$16,4)+'General inputs'!$H$38-1),"",Q110/(1+'General inputs'!$H$34)^C110)</f>
        <v/>
      </c>
      <c r="S110" s="80"/>
      <c r="T110" s="109"/>
      <c r="U110" s="102" t="str">
        <f>IF(OR(LEFT(D110,4)*1&lt;LEFT('General inputs'!$I$16,4)*1,LEFT(D110,4)*1&gt;LEFT('General inputs'!$I$16,4)+'General inputs'!$H$38-1),"",T110/(1+'General inputs'!$H$34)^C110)</f>
        <v/>
      </c>
      <c r="V110" s="82"/>
      <c r="W110" s="81"/>
    </row>
    <row r="111" spans="2:23" x14ac:dyDescent="0.2">
      <c r="B111" s="59"/>
      <c r="C111" s="100">
        <f>IF(D111='General inputs'!$I$16,0,IF(D111&lt;'General inputs'!$I$16,C112-1,C110+1))</f>
        <v>41</v>
      </c>
      <c r="D111" s="100" t="str">
        <f t="shared" si="3"/>
        <v>2067-68</v>
      </c>
      <c r="E111" s="102" t="str">
        <f>IF(LEFT(D111,4)*1&gt;LEFT('General inputs'!$I$16,4)+'General inputs'!$H$38-1,"",'ET inputs'!D84)</f>
        <v/>
      </c>
      <c r="F111" s="102" t="str">
        <f>IF(LEFT(D111,4)*1&gt;LEFT('General inputs'!$I$16,4)+'General inputs'!$H$38-1,"",E111/(1+'General inputs'!$H$30)^C111)</f>
        <v/>
      </c>
      <c r="G111" s="102" t="str">
        <f>IF(LEFT(D111,4)*1&gt;LEFT('General inputs'!$I$16,4)+'General inputs'!$H$38-1,"",E111/(1+'General inputs'!$H$32)^C111)</f>
        <v/>
      </c>
      <c r="H111" s="102" t="str">
        <f>IF(LEFT(D111,4)*1&lt;LEFT('General inputs'!$I$16,4)*1,"",IF(LEFT(D111,4)*1&gt;LEFT('General inputs'!$I$16,4)+'General inputs'!$H$38-1,"",E111/(1+'General inputs'!$H$34)^C111))</f>
        <v/>
      </c>
      <c r="I111" s="80"/>
      <c r="J111" s="128"/>
      <c r="K111" s="128"/>
      <c r="L111" s="102" t="str">
        <f>IF(LEFT(D111,4)*1&gt;LEFT('General inputs'!$I$18,4)*1,"",SUMIF('Post-1996 commissioned assets'!$F$22:$F$218,$D111,'Post-1996 commissioned assets'!$P$22:$P$218))</f>
        <v/>
      </c>
      <c r="M111" s="102" t="str">
        <f>IF(L111="","",L111/(1+'General inputs'!$H$32)^C111)</f>
        <v/>
      </c>
      <c r="N111" s="102">
        <f>IF(LEFT(D111,4)*1&lt;LEFT('General inputs'!$I$18,4)*1+1,"",SUMIF('Uncommissioned assets'!$F$22:$F$1501,$D111,'Uncommissioned assets'!$P$22:$P$1501))</f>
        <v>0</v>
      </c>
      <c r="O111" s="102">
        <f>IF(N111="","",N111/(1+'General inputs'!$H$32)^C111)</f>
        <v>0</v>
      </c>
      <c r="P111" s="80"/>
      <c r="Q111" s="109"/>
      <c r="R111" s="102" t="str">
        <f>IF(OR(LEFT(D111,4)*1&lt;LEFT('General inputs'!$I$16,4)*1,LEFT(D111,4)*1&gt;LEFT('General inputs'!$I$16,4)+'General inputs'!$H$38-1),"",Q111/(1+'General inputs'!$H$34)^C111)</f>
        <v/>
      </c>
      <c r="S111" s="80"/>
      <c r="T111" s="109"/>
      <c r="U111" s="102" t="str">
        <f>IF(OR(LEFT(D111,4)*1&lt;LEFT('General inputs'!$I$16,4)*1,LEFT(D111,4)*1&gt;LEFT('General inputs'!$I$16,4)+'General inputs'!$H$38-1),"",T111/(1+'General inputs'!$H$34)^C111)</f>
        <v/>
      </c>
      <c r="V111" s="82"/>
      <c r="W111" s="81"/>
    </row>
    <row r="112" spans="2:23" x14ac:dyDescent="0.2">
      <c r="B112" s="59"/>
      <c r="C112" s="100">
        <f>IF(D112='General inputs'!$I$16,0,IF(D112&lt;'General inputs'!$I$16,C113-1,C111+1))</f>
        <v>42</v>
      </c>
      <c r="D112" s="100" t="str">
        <f t="shared" si="3"/>
        <v>2068-69</v>
      </c>
      <c r="E112" s="102" t="str">
        <f>IF(LEFT(D112,4)*1&gt;LEFT('General inputs'!$I$16,4)+'General inputs'!$H$38-1,"",'ET inputs'!D85)</f>
        <v/>
      </c>
      <c r="F112" s="102" t="str">
        <f>IF(LEFT(D112,4)*1&gt;LEFT('General inputs'!$I$16,4)+'General inputs'!$H$38-1,"",E112/(1+'General inputs'!$H$30)^C112)</f>
        <v/>
      </c>
      <c r="G112" s="102" t="str">
        <f>IF(LEFT(D112,4)*1&gt;LEFT('General inputs'!$I$16,4)+'General inputs'!$H$38-1,"",E112/(1+'General inputs'!$H$32)^C112)</f>
        <v/>
      </c>
      <c r="H112" s="102" t="str">
        <f>IF(LEFT(D112,4)*1&lt;LEFT('General inputs'!$I$16,4)*1,"",IF(LEFT(D112,4)*1&gt;LEFT('General inputs'!$I$16,4)+'General inputs'!$H$38-1,"",E112/(1+'General inputs'!$H$34)^C112))</f>
        <v/>
      </c>
      <c r="I112" s="80"/>
      <c r="J112" s="128"/>
      <c r="K112" s="128"/>
      <c r="L112" s="102" t="str">
        <f>IF(LEFT(D112,4)*1&gt;LEFT('General inputs'!$I$18,4)*1,"",SUMIF('Post-1996 commissioned assets'!$F$22:$F$218,$D112,'Post-1996 commissioned assets'!$P$22:$P$218))</f>
        <v/>
      </c>
      <c r="M112" s="102" t="str">
        <f>IF(L112="","",L112/(1+'General inputs'!$H$32)^C112)</f>
        <v/>
      </c>
      <c r="N112" s="102">
        <f>IF(LEFT(D112,4)*1&lt;LEFT('General inputs'!$I$18,4)*1+1,"",SUMIF('Uncommissioned assets'!$F$22:$F$1501,$D112,'Uncommissioned assets'!$P$22:$P$1501))</f>
        <v>0</v>
      </c>
      <c r="O112" s="102">
        <f>IF(N112="","",N112/(1+'General inputs'!$H$32)^C112)</f>
        <v>0</v>
      </c>
      <c r="P112" s="80"/>
      <c r="Q112" s="109"/>
      <c r="R112" s="102" t="str">
        <f>IF(OR(LEFT(D112,4)*1&lt;LEFT('General inputs'!$I$16,4)*1,LEFT(D112,4)*1&gt;LEFT('General inputs'!$I$16,4)+'General inputs'!$H$38-1),"",Q112/(1+'General inputs'!$H$34)^C112)</f>
        <v/>
      </c>
      <c r="S112" s="80"/>
      <c r="T112" s="109"/>
      <c r="U112" s="102" t="str">
        <f>IF(OR(LEFT(D112,4)*1&lt;LEFT('General inputs'!$I$16,4)*1,LEFT(D112,4)*1&gt;LEFT('General inputs'!$I$16,4)+'General inputs'!$H$38-1),"",T112/(1+'General inputs'!$H$34)^C112)</f>
        <v/>
      </c>
      <c r="V112" s="82"/>
      <c r="W112" s="81"/>
    </row>
    <row r="113" spans="2:23" x14ac:dyDescent="0.2">
      <c r="B113" s="59"/>
      <c r="C113" s="100">
        <f>IF(D113='General inputs'!$I$16,0,IF(D113&lt;'General inputs'!$I$16,C114-1,C112+1))</f>
        <v>43</v>
      </c>
      <c r="D113" s="100" t="str">
        <f t="shared" si="3"/>
        <v>2069-70</v>
      </c>
      <c r="E113" s="102" t="str">
        <f>IF(LEFT(D113,4)*1&gt;LEFT('General inputs'!$I$16,4)+'General inputs'!$H$38-1,"",'ET inputs'!D86)</f>
        <v/>
      </c>
      <c r="F113" s="102" t="str">
        <f>IF(LEFT(D113,4)*1&gt;LEFT('General inputs'!$I$16,4)+'General inputs'!$H$38-1,"",E113/(1+'General inputs'!$H$30)^C113)</f>
        <v/>
      </c>
      <c r="G113" s="102" t="str">
        <f>IF(LEFT(D113,4)*1&gt;LEFT('General inputs'!$I$16,4)+'General inputs'!$H$38-1,"",E113/(1+'General inputs'!$H$32)^C113)</f>
        <v/>
      </c>
      <c r="H113" s="102" t="str">
        <f>IF(LEFT(D113,4)*1&lt;LEFT('General inputs'!$I$16,4)*1,"",IF(LEFT(D113,4)*1&gt;LEFT('General inputs'!$I$16,4)+'General inputs'!$H$38-1,"",E113/(1+'General inputs'!$H$34)^C113))</f>
        <v/>
      </c>
      <c r="I113" s="80"/>
      <c r="J113" s="128"/>
      <c r="K113" s="128"/>
      <c r="L113" s="102" t="str">
        <f>IF(LEFT(D113,4)*1&gt;LEFT('General inputs'!$I$18,4)*1,"",SUMIF('Post-1996 commissioned assets'!$F$22:$F$218,$D113,'Post-1996 commissioned assets'!$P$22:$P$218))</f>
        <v/>
      </c>
      <c r="M113" s="102" t="str">
        <f>IF(L113="","",L113/(1+'General inputs'!$H$32)^C113)</f>
        <v/>
      </c>
      <c r="N113" s="102">
        <f>IF(LEFT(D113,4)*1&lt;LEFT('General inputs'!$I$18,4)*1+1,"",SUMIF('Uncommissioned assets'!$F$22:$F$1501,$D113,'Uncommissioned assets'!$P$22:$P$1501))</f>
        <v>0</v>
      </c>
      <c r="O113" s="102">
        <f>IF(N113="","",N113/(1+'General inputs'!$H$32)^C113)</f>
        <v>0</v>
      </c>
      <c r="P113" s="80"/>
      <c r="Q113" s="109"/>
      <c r="R113" s="102" t="str">
        <f>IF(OR(LEFT(D113,4)*1&lt;LEFT('General inputs'!$I$16,4)*1,LEFT(D113,4)*1&gt;LEFT('General inputs'!$I$16,4)+'General inputs'!$H$38-1),"",Q113/(1+'General inputs'!$H$34)^C113)</f>
        <v/>
      </c>
      <c r="S113" s="80"/>
      <c r="T113" s="109"/>
      <c r="U113" s="102" t="str">
        <f>IF(OR(LEFT(D113,4)*1&lt;LEFT('General inputs'!$I$16,4)*1,LEFT(D113,4)*1&gt;LEFT('General inputs'!$I$16,4)+'General inputs'!$H$38-1),"",T113/(1+'General inputs'!$H$34)^C113)</f>
        <v/>
      </c>
      <c r="V113" s="82"/>
      <c r="W113" s="81"/>
    </row>
    <row r="114" spans="2:23" x14ac:dyDescent="0.2">
      <c r="B114" s="59"/>
      <c r="C114" s="100">
        <f>IF(D114='General inputs'!$I$16,0,IF(D114&lt;'General inputs'!$I$16,C115-1,C113+1))</f>
        <v>44</v>
      </c>
      <c r="D114" s="100" t="str">
        <f t="shared" si="3"/>
        <v>2070-71</v>
      </c>
      <c r="E114" s="102" t="str">
        <f>IF(LEFT(D114,4)*1&gt;LEFT('General inputs'!$I$16,4)+'General inputs'!$H$38-1,"",'ET inputs'!D87)</f>
        <v/>
      </c>
      <c r="F114" s="102" t="str">
        <f>IF(LEFT(D114,4)*1&gt;LEFT('General inputs'!$I$16,4)+'General inputs'!$H$38-1,"",E114/(1+'General inputs'!$H$30)^C114)</f>
        <v/>
      </c>
      <c r="G114" s="102" t="str">
        <f>IF(LEFT(D114,4)*1&gt;LEFT('General inputs'!$I$16,4)+'General inputs'!$H$38-1,"",E114/(1+'General inputs'!$H$32)^C114)</f>
        <v/>
      </c>
      <c r="H114" s="102" t="str">
        <f>IF(LEFT(D114,4)*1&lt;LEFT('General inputs'!$I$16,4)*1,"",IF(LEFT(D114,4)*1&gt;LEFT('General inputs'!$I$16,4)+'General inputs'!$H$38-1,"",E114/(1+'General inputs'!$H$34)^C114))</f>
        <v/>
      </c>
      <c r="I114" s="80"/>
      <c r="J114" s="128"/>
      <c r="K114" s="128"/>
      <c r="L114" s="102" t="str">
        <f>IF(LEFT(D114,4)*1&gt;LEFT('General inputs'!$I$18,4)*1,"",SUMIF('Post-1996 commissioned assets'!$F$22:$F$218,$D114,'Post-1996 commissioned assets'!$P$22:$P$218))</f>
        <v/>
      </c>
      <c r="M114" s="102" t="str">
        <f>IF(L114="","",L114/(1+'General inputs'!$H$32)^C114)</f>
        <v/>
      </c>
      <c r="N114" s="102">
        <f>IF(LEFT(D114,4)*1&lt;LEFT('General inputs'!$I$18,4)*1+1,"",SUMIF('Uncommissioned assets'!$F$22:$F$1501,$D114,'Uncommissioned assets'!$P$22:$P$1501))</f>
        <v>0</v>
      </c>
      <c r="O114" s="102">
        <f>IF(N114="","",N114/(1+'General inputs'!$H$32)^C114)</f>
        <v>0</v>
      </c>
      <c r="P114" s="80"/>
      <c r="Q114" s="109"/>
      <c r="R114" s="102" t="str">
        <f>IF(OR(LEFT(D114,4)*1&lt;LEFT('General inputs'!$I$16,4)*1,LEFT(D114,4)*1&gt;LEFT('General inputs'!$I$16,4)+'General inputs'!$H$38-1),"",Q114/(1+'General inputs'!$H$34)^C114)</f>
        <v/>
      </c>
      <c r="S114" s="80"/>
      <c r="T114" s="109"/>
      <c r="U114" s="102" t="str">
        <f>IF(OR(LEFT(D114,4)*1&lt;LEFT('General inputs'!$I$16,4)*1,LEFT(D114,4)*1&gt;LEFT('General inputs'!$I$16,4)+'General inputs'!$H$38-1),"",T114/(1+'General inputs'!$H$34)^C114)</f>
        <v/>
      </c>
      <c r="V114" s="82"/>
      <c r="W114" s="81"/>
    </row>
    <row r="115" spans="2:23" x14ac:dyDescent="0.2">
      <c r="B115" s="59"/>
      <c r="C115" s="100">
        <f>IF(D115='General inputs'!$I$16,0,IF(D115&lt;'General inputs'!$I$16,C116-1,C114+1))</f>
        <v>45</v>
      </c>
      <c r="D115" s="100" t="str">
        <f t="shared" si="3"/>
        <v>2071-72</v>
      </c>
      <c r="E115" s="102" t="str">
        <f>IF(LEFT(D115,4)*1&gt;LEFT('General inputs'!$I$16,4)+'General inputs'!$H$38-1,"",'ET inputs'!D88)</f>
        <v/>
      </c>
      <c r="F115" s="102" t="str">
        <f>IF(LEFT(D115,4)*1&gt;LEFT('General inputs'!$I$16,4)+'General inputs'!$H$38-1,"",E115/(1+'General inputs'!$H$30)^C115)</f>
        <v/>
      </c>
      <c r="G115" s="102" t="str">
        <f>IF(LEFT(D115,4)*1&gt;LEFT('General inputs'!$I$16,4)+'General inputs'!$H$38-1,"",E115/(1+'General inputs'!$H$32)^C115)</f>
        <v/>
      </c>
      <c r="H115" s="102" t="str">
        <f>IF(LEFT(D115,4)*1&lt;LEFT('General inputs'!$I$16,4)*1,"",IF(LEFT(D115,4)*1&gt;LEFT('General inputs'!$I$16,4)+'General inputs'!$H$38-1,"",E115/(1+'General inputs'!$H$34)^C115))</f>
        <v/>
      </c>
      <c r="I115" s="80"/>
      <c r="J115" s="128"/>
      <c r="K115" s="128"/>
      <c r="L115" s="102" t="str">
        <f>IF(LEFT(D115,4)*1&gt;LEFT('General inputs'!$I$18,4)*1,"",SUMIF('Post-1996 commissioned assets'!$F$22:$F$218,$D115,'Post-1996 commissioned assets'!$P$22:$P$218))</f>
        <v/>
      </c>
      <c r="M115" s="102" t="str">
        <f>IF(L115="","",L115/(1+'General inputs'!$H$32)^C115)</f>
        <v/>
      </c>
      <c r="N115" s="102">
        <f>IF(LEFT(D115,4)*1&lt;LEFT('General inputs'!$I$18,4)*1+1,"",SUMIF('Uncommissioned assets'!$F$22:$F$1501,$D115,'Uncommissioned assets'!$P$22:$P$1501))</f>
        <v>0</v>
      </c>
      <c r="O115" s="102">
        <f>IF(N115="","",N115/(1+'General inputs'!$H$32)^C115)</f>
        <v>0</v>
      </c>
      <c r="P115" s="80"/>
      <c r="Q115" s="109"/>
      <c r="R115" s="102" t="str">
        <f>IF(OR(LEFT(D115,4)*1&lt;LEFT('General inputs'!$I$16,4)*1,LEFT(D115,4)*1&gt;LEFT('General inputs'!$I$16,4)+'General inputs'!$H$38-1),"",Q115/(1+'General inputs'!$H$34)^C115)</f>
        <v/>
      </c>
      <c r="S115" s="80"/>
      <c r="T115" s="109"/>
      <c r="U115" s="102" t="str">
        <f>IF(OR(LEFT(D115,4)*1&lt;LEFT('General inputs'!$I$16,4)*1,LEFT(D115,4)*1&gt;LEFT('General inputs'!$I$16,4)+'General inputs'!$H$38-1),"",T115/(1+'General inputs'!$H$34)^C115)</f>
        <v/>
      </c>
      <c r="V115" s="82"/>
      <c r="W115" s="81"/>
    </row>
    <row r="116" spans="2:23" x14ac:dyDescent="0.2">
      <c r="B116" s="59"/>
      <c r="C116" s="100">
        <f>IF(D116='General inputs'!$I$16,0,IF(D116&lt;'General inputs'!$I$16,C117-1,C115+1))</f>
        <v>46</v>
      </c>
      <c r="D116" s="100" t="str">
        <f t="shared" si="3"/>
        <v>2072-73</v>
      </c>
      <c r="E116" s="102" t="str">
        <f>IF(LEFT(D116,4)*1&gt;LEFT('General inputs'!$I$16,4)+'General inputs'!$H$38-1,"",'ET inputs'!D89)</f>
        <v/>
      </c>
      <c r="F116" s="102" t="str">
        <f>IF(LEFT(D116,4)*1&gt;LEFT('General inputs'!$I$16,4)+'General inputs'!$H$38-1,"",E116/(1+'General inputs'!$H$30)^C116)</f>
        <v/>
      </c>
      <c r="G116" s="102" t="str">
        <f>IF(LEFT(D116,4)*1&gt;LEFT('General inputs'!$I$16,4)+'General inputs'!$H$38-1,"",E116/(1+'General inputs'!$H$32)^C116)</f>
        <v/>
      </c>
      <c r="H116" s="102" t="str">
        <f>IF(LEFT(D116,4)*1&lt;LEFT('General inputs'!$I$16,4)*1,"",IF(LEFT(D116,4)*1&gt;LEFT('General inputs'!$I$16,4)+'General inputs'!$H$38-1,"",E116/(1+'General inputs'!$H$34)^C116))</f>
        <v/>
      </c>
      <c r="I116" s="80"/>
      <c r="J116" s="128"/>
      <c r="K116" s="128"/>
      <c r="L116" s="102" t="str">
        <f>IF(LEFT(D116,4)*1&gt;LEFT('General inputs'!$I$18,4)*1,"",SUMIF('Post-1996 commissioned assets'!$F$22:$F$218,$D116,'Post-1996 commissioned assets'!$P$22:$P$218))</f>
        <v/>
      </c>
      <c r="M116" s="102" t="str">
        <f>IF(L116="","",L116/(1+'General inputs'!$H$32)^C116)</f>
        <v/>
      </c>
      <c r="N116" s="102">
        <f>IF(LEFT(D116,4)*1&lt;LEFT('General inputs'!$I$18,4)*1+1,"",SUMIF('Uncommissioned assets'!$F$22:$F$1501,$D116,'Uncommissioned assets'!$P$22:$P$1501))</f>
        <v>0</v>
      </c>
      <c r="O116" s="102">
        <f>IF(N116="","",N116/(1+'General inputs'!$H$32)^C116)</f>
        <v>0</v>
      </c>
      <c r="P116" s="80"/>
      <c r="Q116" s="109"/>
      <c r="R116" s="102" t="str">
        <f>IF(OR(LEFT(D116,4)*1&lt;LEFT('General inputs'!$I$16,4)*1,LEFT(D116,4)*1&gt;LEFT('General inputs'!$I$16,4)+'General inputs'!$H$38-1),"",Q116/(1+'General inputs'!$H$34)^C116)</f>
        <v/>
      </c>
      <c r="S116" s="80"/>
      <c r="T116" s="109"/>
      <c r="U116" s="102" t="str">
        <f>IF(OR(LEFT(D116,4)*1&lt;LEFT('General inputs'!$I$16,4)*1,LEFT(D116,4)*1&gt;LEFT('General inputs'!$I$16,4)+'General inputs'!$H$38-1),"",T116/(1+'General inputs'!$H$34)^C116)</f>
        <v/>
      </c>
      <c r="V116" s="82"/>
      <c r="W116" s="81"/>
    </row>
    <row r="117" spans="2:23" x14ac:dyDescent="0.2">
      <c r="B117" s="59"/>
      <c r="C117" s="100">
        <f>IF(D117='General inputs'!$I$16,0,IF(D117&lt;'General inputs'!$I$16,C118-1,C116+1))</f>
        <v>47</v>
      </c>
      <c r="D117" s="100" t="str">
        <f t="shared" si="3"/>
        <v>2073-74</v>
      </c>
      <c r="E117" s="102" t="str">
        <f>IF(LEFT(D117,4)*1&gt;LEFT('General inputs'!$I$16,4)+'General inputs'!$H$38-1,"",'ET inputs'!D90)</f>
        <v/>
      </c>
      <c r="F117" s="102" t="str">
        <f>IF(LEFT(D117,4)*1&gt;LEFT('General inputs'!$I$16,4)+'General inputs'!$H$38-1,"",E117/(1+'General inputs'!$H$30)^C117)</f>
        <v/>
      </c>
      <c r="G117" s="102" t="str">
        <f>IF(LEFT(D117,4)*1&gt;LEFT('General inputs'!$I$16,4)+'General inputs'!$H$38-1,"",E117/(1+'General inputs'!$H$32)^C117)</f>
        <v/>
      </c>
      <c r="H117" s="102" t="str">
        <f>IF(LEFT(D117,4)*1&lt;LEFT('General inputs'!$I$16,4)*1,"",IF(LEFT(D117,4)*1&gt;LEFT('General inputs'!$I$16,4)+'General inputs'!$H$38-1,"",E117/(1+'General inputs'!$H$34)^C117))</f>
        <v/>
      </c>
      <c r="I117" s="80"/>
      <c r="J117" s="128"/>
      <c r="K117" s="128"/>
      <c r="L117" s="102" t="str">
        <f>IF(LEFT(D117,4)*1&gt;LEFT('General inputs'!$I$18,4)*1,"",SUMIF('Post-1996 commissioned assets'!$F$22:$F$218,$D117,'Post-1996 commissioned assets'!$P$22:$P$218))</f>
        <v/>
      </c>
      <c r="M117" s="102" t="str">
        <f>IF(L117="","",L117/(1+'General inputs'!$H$32)^C117)</f>
        <v/>
      </c>
      <c r="N117" s="102">
        <f>IF(LEFT(D117,4)*1&lt;LEFT('General inputs'!$I$18,4)*1+1,"",SUMIF('Uncommissioned assets'!$F$22:$F$1501,$D117,'Uncommissioned assets'!$P$22:$P$1501))</f>
        <v>0</v>
      </c>
      <c r="O117" s="102">
        <f>IF(N117="","",N117/(1+'General inputs'!$H$32)^C117)</f>
        <v>0</v>
      </c>
      <c r="P117" s="80"/>
      <c r="Q117" s="109"/>
      <c r="R117" s="102" t="str">
        <f>IF(OR(LEFT(D117,4)*1&lt;LEFT('General inputs'!$I$16,4)*1,LEFT(D117,4)*1&gt;LEFT('General inputs'!$I$16,4)+'General inputs'!$H$38-1),"",Q117/(1+'General inputs'!$H$34)^C117)</f>
        <v/>
      </c>
      <c r="S117" s="80"/>
      <c r="T117" s="109"/>
      <c r="U117" s="102" t="str">
        <f>IF(OR(LEFT(D117,4)*1&lt;LEFT('General inputs'!$I$16,4)*1,LEFT(D117,4)*1&gt;LEFT('General inputs'!$I$16,4)+'General inputs'!$H$38-1),"",T117/(1+'General inputs'!$H$34)^C117)</f>
        <v/>
      </c>
      <c r="V117" s="82"/>
      <c r="W117" s="81"/>
    </row>
    <row r="118" spans="2:23" x14ac:dyDescent="0.2">
      <c r="B118" s="59"/>
      <c r="C118" s="100">
        <f>IF(D118='General inputs'!$I$16,0,IF(D118&lt;'General inputs'!$I$16,C119-1,C117+1))</f>
        <v>48</v>
      </c>
      <c r="D118" s="100" t="str">
        <f t="shared" si="3"/>
        <v>2074-75</v>
      </c>
      <c r="E118" s="102" t="str">
        <f>IF(LEFT(D118,4)*1&gt;LEFT('General inputs'!$I$16,4)+'General inputs'!$H$38-1,"",'ET inputs'!D91)</f>
        <v/>
      </c>
      <c r="F118" s="102" t="str">
        <f>IF(LEFT(D118,4)*1&gt;LEFT('General inputs'!$I$16,4)+'General inputs'!$H$38-1,"",E118/(1+'General inputs'!$H$30)^C118)</f>
        <v/>
      </c>
      <c r="G118" s="102" t="str">
        <f>IF(LEFT(D118,4)*1&gt;LEFT('General inputs'!$I$16,4)+'General inputs'!$H$38-1,"",E118/(1+'General inputs'!$H$32)^C118)</f>
        <v/>
      </c>
      <c r="H118" s="102" t="str">
        <f>IF(LEFT(D118,4)*1&lt;LEFT('General inputs'!$I$16,4)*1,"",IF(LEFT(D118,4)*1&gt;LEFT('General inputs'!$I$16,4)+'General inputs'!$H$38-1,"",E118/(1+'General inputs'!$H$34)^C118))</f>
        <v/>
      </c>
      <c r="I118" s="80"/>
      <c r="J118" s="128"/>
      <c r="K118" s="128"/>
      <c r="L118" s="102" t="str">
        <f>IF(LEFT(D118,4)*1&gt;LEFT('General inputs'!$I$18,4)*1,"",SUMIF('Post-1996 commissioned assets'!$F$22:$F$218,$D118,'Post-1996 commissioned assets'!$P$22:$P$218))</f>
        <v/>
      </c>
      <c r="M118" s="102" t="str">
        <f>IF(L118="","",L118/(1+'General inputs'!$H$32)^C118)</f>
        <v/>
      </c>
      <c r="N118" s="102">
        <f>IF(LEFT(D118,4)*1&lt;LEFT('General inputs'!$I$18,4)*1+1,"",SUMIF('Uncommissioned assets'!$F$22:$F$1501,$D118,'Uncommissioned assets'!$P$22:$P$1501))</f>
        <v>0</v>
      </c>
      <c r="O118" s="102">
        <f>IF(N118="","",N118/(1+'General inputs'!$H$32)^C118)</f>
        <v>0</v>
      </c>
      <c r="P118" s="80"/>
      <c r="Q118" s="109"/>
      <c r="R118" s="102" t="str">
        <f>IF(OR(LEFT(D118,4)*1&lt;LEFT('General inputs'!$I$16,4)*1,LEFT(D118,4)*1&gt;LEFT('General inputs'!$I$16,4)+'General inputs'!$H$38-1),"",Q118/(1+'General inputs'!$H$34)^C118)</f>
        <v/>
      </c>
      <c r="S118" s="80"/>
      <c r="T118" s="109"/>
      <c r="U118" s="102" t="str">
        <f>IF(OR(LEFT(D118,4)*1&lt;LEFT('General inputs'!$I$16,4)*1,LEFT(D118,4)*1&gt;LEFT('General inputs'!$I$16,4)+'General inputs'!$H$38-1),"",T118/(1+'General inputs'!$H$34)^C118)</f>
        <v/>
      </c>
      <c r="V118" s="82"/>
      <c r="W118" s="81"/>
    </row>
    <row r="119" spans="2:23" x14ac:dyDescent="0.2">
      <c r="B119" s="59"/>
      <c r="C119" s="100">
        <f>IF(D119='General inputs'!$I$16,0,IF(D119&lt;'General inputs'!$I$16,C120-1,C118+1))</f>
        <v>49</v>
      </c>
      <c r="D119" s="100" t="str">
        <f t="shared" si="3"/>
        <v>2075-76</v>
      </c>
      <c r="E119" s="102" t="str">
        <f>IF(LEFT(D119,4)*1&gt;LEFT('General inputs'!$I$16,4)+'General inputs'!$H$38-1,"",'ET inputs'!D92)</f>
        <v/>
      </c>
      <c r="F119" s="102" t="str">
        <f>IF(LEFT(D119,4)*1&gt;LEFT('General inputs'!$I$16,4)+'General inputs'!$H$38-1,"",E119/(1+'General inputs'!$H$30)^C119)</f>
        <v/>
      </c>
      <c r="G119" s="102" t="str">
        <f>IF(LEFT(D119,4)*1&gt;LEFT('General inputs'!$I$16,4)+'General inputs'!$H$38-1,"",E119/(1+'General inputs'!$H$32)^C119)</f>
        <v/>
      </c>
      <c r="H119" s="102" t="str">
        <f>IF(LEFT(D119,4)*1&lt;LEFT('General inputs'!$I$16,4)*1,"",IF(LEFT(D119,4)*1&gt;LEFT('General inputs'!$I$16,4)+'General inputs'!$H$38-1,"",E119/(1+'General inputs'!$H$34)^C119))</f>
        <v/>
      </c>
      <c r="I119" s="80"/>
      <c r="J119" s="128"/>
      <c r="K119" s="128"/>
      <c r="L119" s="102" t="str">
        <f>IF(LEFT(D119,4)*1&gt;LEFT('General inputs'!$I$18,4)*1,"",SUMIF('Post-1996 commissioned assets'!$F$22:$F$218,$D119,'Post-1996 commissioned assets'!$P$22:$P$218))</f>
        <v/>
      </c>
      <c r="M119" s="102" t="str">
        <f>IF(L119="","",L119/(1+'General inputs'!$H$32)^C119)</f>
        <v/>
      </c>
      <c r="N119" s="102">
        <f>IF(LEFT(D119,4)*1&lt;LEFT('General inputs'!$I$18,4)*1+1,"",SUMIF('Uncommissioned assets'!$F$22:$F$1501,$D119,'Uncommissioned assets'!$P$22:$P$1501))</f>
        <v>0</v>
      </c>
      <c r="O119" s="102">
        <f>IF(N119="","",N119/(1+'General inputs'!$H$32)^C119)</f>
        <v>0</v>
      </c>
      <c r="P119" s="80"/>
      <c r="Q119" s="109"/>
      <c r="R119" s="102" t="str">
        <f>IF(OR(LEFT(D119,4)*1&lt;LEFT('General inputs'!$I$16,4)*1,LEFT(D119,4)*1&gt;LEFT('General inputs'!$I$16,4)+'General inputs'!$H$38-1),"",Q119/(1+'General inputs'!$H$34)^C119)</f>
        <v/>
      </c>
      <c r="S119" s="80"/>
      <c r="T119" s="109"/>
      <c r="U119" s="102" t="str">
        <f>IF(OR(LEFT(D119,4)*1&lt;LEFT('General inputs'!$I$16,4)*1,LEFT(D119,4)*1&gt;LEFT('General inputs'!$I$16,4)+'General inputs'!$H$38-1),"",T119/(1+'General inputs'!$H$34)^C119)</f>
        <v/>
      </c>
      <c r="V119" s="82"/>
      <c r="W119" s="81"/>
    </row>
    <row r="120" spans="2:23" x14ac:dyDescent="0.2">
      <c r="B120" s="59"/>
      <c r="C120" s="100">
        <f>IF(D120='General inputs'!$I$16,0,IF(D120&lt;'General inputs'!$I$16,C121-1,C119+1))</f>
        <v>50</v>
      </c>
      <c r="D120" s="100" t="str">
        <f t="shared" si="3"/>
        <v>2076-77</v>
      </c>
      <c r="E120" s="102" t="str">
        <f>IF(LEFT(D120,4)*1&gt;LEFT('General inputs'!$I$16,4)+'General inputs'!$H$38-1,"",'ET inputs'!D93)</f>
        <v/>
      </c>
      <c r="F120" s="102" t="str">
        <f>IF(LEFT(D120,4)*1&gt;LEFT('General inputs'!$I$16,4)+'General inputs'!$H$38-1,"",E120/(1+'General inputs'!$H$30)^C120)</f>
        <v/>
      </c>
      <c r="G120" s="102" t="str">
        <f>IF(LEFT(D120,4)*1&gt;LEFT('General inputs'!$I$16,4)+'General inputs'!$H$38-1,"",E120/(1+'General inputs'!$H$32)^C120)</f>
        <v/>
      </c>
      <c r="H120" s="102" t="str">
        <f>IF(LEFT(D120,4)*1&lt;LEFT('General inputs'!$I$16,4)*1,"",IF(LEFT(D120,4)*1&gt;LEFT('General inputs'!$I$16,4)+'General inputs'!$H$38-1,"",E120/(1+'General inputs'!$H$34)^C120))</f>
        <v/>
      </c>
      <c r="I120" s="80"/>
      <c r="J120" s="128"/>
      <c r="K120" s="128"/>
      <c r="L120" s="102" t="str">
        <f>IF(LEFT(D120,4)*1&gt;LEFT('General inputs'!$I$18,4)*1,"",SUMIF('Post-1996 commissioned assets'!$F$22:$F$218,$D120,'Post-1996 commissioned assets'!$P$22:$P$218))</f>
        <v/>
      </c>
      <c r="M120" s="102" t="str">
        <f>IF(L120="","",L120/(1+'General inputs'!$H$32)^C120)</f>
        <v/>
      </c>
      <c r="N120" s="102">
        <f>IF(LEFT(D120,4)*1&lt;LEFT('General inputs'!$I$18,4)*1+1,"",SUMIF('Uncommissioned assets'!$F$22:$F$1501,$D120,'Uncommissioned assets'!$P$22:$P$1501))</f>
        <v>0</v>
      </c>
      <c r="O120" s="102">
        <f>IF(N120="","",N120/(1+'General inputs'!$H$32)^C120)</f>
        <v>0</v>
      </c>
      <c r="P120" s="80"/>
      <c r="Q120" s="109"/>
      <c r="R120" s="102" t="str">
        <f>IF(OR(LEFT(D120,4)*1&lt;LEFT('General inputs'!$I$16,4)*1,LEFT(D120,4)*1&gt;LEFT('General inputs'!$I$16,4)+'General inputs'!$H$38-1),"",Q120/(1+'General inputs'!$H$34)^C120)</f>
        <v/>
      </c>
      <c r="S120" s="80"/>
      <c r="T120" s="109"/>
      <c r="U120" s="102" t="str">
        <f>IF(OR(LEFT(D120,4)*1&lt;LEFT('General inputs'!$I$16,4)*1,LEFT(D120,4)*1&gt;LEFT('General inputs'!$I$16,4)+'General inputs'!$H$38-1),"",T120/(1+'General inputs'!$H$34)^C120)</f>
        <v/>
      </c>
      <c r="V120" s="82"/>
      <c r="W120" s="81"/>
    </row>
    <row r="121" spans="2:23" x14ac:dyDescent="0.2">
      <c r="B121" s="59"/>
      <c r="C121" s="100">
        <f>IF(D121='General inputs'!$I$16,0,IF(D121&lt;'General inputs'!$I$16,C122-1,C120+1))</f>
        <v>51</v>
      </c>
      <c r="D121" s="100" t="str">
        <f t="shared" si="3"/>
        <v>2077-78</v>
      </c>
      <c r="E121" s="102" t="str">
        <f>IF(LEFT(D121,4)*1&gt;LEFT('General inputs'!$I$16,4)+'General inputs'!$H$38-1,"",'ET inputs'!D94)</f>
        <v/>
      </c>
      <c r="F121" s="102" t="str">
        <f>IF(LEFT(D121,4)*1&gt;LEFT('General inputs'!$I$16,4)+'General inputs'!$H$38-1,"",E121/(1+'General inputs'!$H$30)^C121)</f>
        <v/>
      </c>
      <c r="G121" s="102" t="str">
        <f>IF(LEFT(D121,4)*1&gt;LEFT('General inputs'!$I$16,4)+'General inputs'!$H$38-1,"",E121/(1+'General inputs'!$H$32)^C121)</f>
        <v/>
      </c>
      <c r="H121" s="102" t="str">
        <f>IF(LEFT(D121,4)*1&lt;LEFT('General inputs'!$I$16,4)*1,"",IF(LEFT(D121,4)*1&gt;LEFT('General inputs'!$I$16,4)+'General inputs'!$H$38-1,"",E121/(1+'General inputs'!$H$34)^C121))</f>
        <v/>
      </c>
      <c r="I121" s="80"/>
      <c r="J121" s="128"/>
      <c r="K121" s="128"/>
      <c r="L121" s="102" t="str">
        <f>IF(LEFT(D121,4)*1&gt;LEFT('General inputs'!$I$18,4)*1,"",SUMIF('Post-1996 commissioned assets'!$F$22:$F$218,$D121,'Post-1996 commissioned assets'!$P$22:$P$218))</f>
        <v/>
      </c>
      <c r="M121" s="102" t="str">
        <f>IF(L121="","",L121/(1+'General inputs'!$H$32)^C121)</f>
        <v/>
      </c>
      <c r="N121" s="102">
        <f>IF(LEFT(D121,4)*1&lt;LEFT('General inputs'!$I$18,4)*1+1,"",SUMIF('Uncommissioned assets'!$F$22:$F$1501,$D121,'Uncommissioned assets'!$P$22:$P$1501))</f>
        <v>0</v>
      </c>
      <c r="O121" s="102">
        <f>IF(N121="","",N121/(1+'General inputs'!$H$32)^C121)</f>
        <v>0</v>
      </c>
      <c r="P121" s="80"/>
      <c r="Q121" s="109"/>
      <c r="R121" s="102" t="str">
        <f>IF(OR(LEFT(D121,4)*1&lt;LEFT('General inputs'!$I$16,4)*1,LEFT(D121,4)*1&gt;LEFT('General inputs'!$I$16,4)+'General inputs'!$H$38-1),"",Q121/(1+'General inputs'!$H$34)^C121)</f>
        <v/>
      </c>
      <c r="S121" s="80"/>
      <c r="T121" s="109"/>
      <c r="U121" s="102" t="str">
        <f>IF(OR(LEFT(D121,4)*1&lt;LEFT('General inputs'!$I$16,4)*1,LEFT(D121,4)*1&gt;LEFT('General inputs'!$I$16,4)+'General inputs'!$H$38-1),"",T121/(1+'General inputs'!$H$34)^C121)</f>
        <v/>
      </c>
      <c r="V121" s="82"/>
      <c r="W121" s="81"/>
    </row>
    <row r="122" spans="2:23" x14ac:dyDescent="0.2">
      <c r="B122" s="59"/>
      <c r="C122" s="100">
        <f>IF(D122='General inputs'!$I$16,0,IF(D122&lt;'General inputs'!$I$16,C123-1,C121+1))</f>
        <v>52</v>
      </c>
      <c r="D122" s="100" t="str">
        <f t="shared" si="3"/>
        <v>2078-79</v>
      </c>
      <c r="E122" s="102" t="str">
        <f>IF(LEFT(D122,4)*1&gt;LEFT('General inputs'!$I$16,4)+'General inputs'!$H$38-1,"",'ET inputs'!D95)</f>
        <v/>
      </c>
      <c r="F122" s="102" t="str">
        <f>IF(LEFT(D122,4)*1&gt;LEFT('General inputs'!$I$16,4)+'General inputs'!$H$38-1,"",E122/(1+'General inputs'!$H$30)^C122)</f>
        <v/>
      </c>
      <c r="G122" s="102" t="str">
        <f>IF(LEFT(D122,4)*1&gt;LEFT('General inputs'!$I$16,4)+'General inputs'!$H$38-1,"",E122/(1+'General inputs'!$H$32)^C122)</f>
        <v/>
      </c>
      <c r="H122" s="102" t="str">
        <f>IF(LEFT(D122,4)*1&lt;LEFT('General inputs'!$I$16,4)*1,"",IF(LEFT(D122,4)*1&gt;LEFT('General inputs'!$I$16,4)+'General inputs'!$H$38-1,"",E122/(1+'General inputs'!$H$34)^C122))</f>
        <v/>
      </c>
      <c r="I122" s="80"/>
      <c r="J122" s="128"/>
      <c r="K122" s="128"/>
      <c r="L122" s="102" t="str">
        <f>IF(LEFT(D122,4)*1&gt;LEFT('General inputs'!$I$18,4)*1,"",SUMIF('Post-1996 commissioned assets'!$F$22:$F$218,$D122,'Post-1996 commissioned assets'!$P$22:$P$218))</f>
        <v/>
      </c>
      <c r="M122" s="102" t="str">
        <f>IF(L122="","",L122/(1+'General inputs'!$H$32)^C122)</f>
        <v/>
      </c>
      <c r="N122" s="102">
        <f>IF(LEFT(D122,4)*1&lt;LEFT('General inputs'!$I$18,4)*1+1,"",SUMIF('Uncommissioned assets'!$F$22:$F$1501,$D122,'Uncommissioned assets'!$P$22:$P$1501))</f>
        <v>0</v>
      </c>
      <c r="O122" s="102">
        <f>IF(N122="","",N122/(1+'General inputs'!$H$32)^C122)</f>
        <v>0</v>
      </c>
      <c r="P122" s="80"/>
      <c r="Q122" s="109"/>
      <c r="R122" s="102" t="str">
        <f>IF(OR(LEFT(D122,4)*1&lt;LEFT('General inputs'!$I$16,4)*1,LEFT(D122,4)*1&gt;LEFT('General inputs'!$I$16,4)+'General inputs'!$H$38-1),"",Q122/(1+'General inputs'!$H$34)^C122)</f>
        <v/>
      </c>
      <c r="S122" s="80"/>
      <c r="T122" s="109"/>
      <c r="U122" s="102" t="str">
        <f>IF(OR(LEFT(D122,4)*1&lt;LEFT('General inputs'!$I$16,4)*1,LEFT(D122,4)*1&gt;LEFT('General inputs'!$I$16,4)+'General inputs'!$H$38-1),"",T122/(1+'General inputs'!$H$34)^C122)</f>
        <v/>
      </c>
      <c r="V122" s="82"/>
      <c r="W122" s="81"/>
    </row>
    <row r="123" spans="2:23" x14ac:dyDescent="0.2">
      <c r="B123" s="59"/>
      <c r="C123" s="100">
        <f>IF(D123='General inputs'!$I$16,0,IF(D123&lt;'General inputs'!$I$16,C124-1,C122+1))</f>
        <v>53</v>
      </c>
      <c r="D123" s="100" t="str">
        <f t="shared" ref="D123:D129" si="4">LEFT(D122,4)+1&amp;"-"&amp;RIGHT(D122,2)+1</f>
        <v>2079-80</v>
      </c>
      <c r="E123" s="102" t="str">
        <f>IF(LEFT(D123,4)*1&gt;LEFT('General inputs'!$I$16,4)+'General inputs'!$H$38-1,"",'ET inputs'!D96)</f>
        <v/>
      </c>
      <c r="F123" s="102" t="str">
        <f>IF(LEFT(D123,4)*1&gt;LEFT('General inputs'!$I$16,4)+'General inputs'!$H$38-1,"",E123/(1+'General inputs'!$H$30)^C123)</f>
        <v/>
      </c>
      <c r="G123" s="102" t="str">
        <f>IF(LEFT(D123,4)*1&gt;LEFT('General inputs'!$I$16,4)+'General inputs'!$H$38-1,"",E123/(1+'General inputs'!$H$32)^C123)</f>
        <v/>
      </c>
      <c r="H123" s="102" t="str">
        <f>IF(LEFT(D123,4)*1&lt;LEFT('General inputs'!$I$16,4)*1,"",IF(LEFT(D123,4)*1&gt;LEFT('General inputs'!$I$16,4)+'General inputs'!$H$38-1,"",E123/(1+'General inputs'!$H$34)^C123))</f>
        <v/>
      </c>
      <c r="I123" s="80"/>
      <c r="J123" s="128"/>
      <c r="K123" s="128"/>
      <c r="L123" s="102" t="str">
        <f>IF(LEFT(D123,4)*1&gt;LEFT('General inputs'!$I$18,4)*1,"",SUMIF('Post-1996 commissioned assets'!$F$22:$F$218,$D123,'Post-1996 commissioned assets'!$P$22:$P$218))</f>
        <v/>
      </c>
      <c r="M123" s="102" t="str">
        <f>IF(L123="","",L123/(1+'General inputs'!$H$32)^C123)</f>
        <v/>
      </c>
      <c r="N123" s="102">
        <f>IF(LEFT(D123,4)*1&lt;LEFT('General inputs'!$I$18,4)*1+1,"",SUMIF('Uncommissioned assets'!$F$22:$F$1501,$D123,'Uncommissioned assets'!$P$22:$P$1501))</f>
        <v>0</v>
      </c>
      <c r="O123" s="102">
        <f>IF(N123="","",N123/(1+'General inputs'!$H$32)^C123)</f>
        <v>0</v>
      </c>
      <c r="P123" s="80"/>
      <c r="Q123" s="109"/>
      <c r="R123" s="102" t="str">
        <f>IF(OR(LEFT(D123,4)*1&lt;LEFT('General inputs'!$I$16,4)*1,LEFT(D123,4)*1&gt;LEFT('General inputs'!$I$16,4)+'General inputs'!$H$38-1),"",Q123/(1+'General inputs'!$H$34)^C123)</f>
        <v/>
      </c>
      <c r="S123" s="80"/>
      <c r="T123" s="109"/>
      <c r="U123" s="102" t="str">
        <f>IF(OR(LEFT(D123,4)*1&lt;LEFT('General inputs'!$I$16,4)*1,LEFT(D123,4)*1&gt;LEFT('General inputs'!$I$16,4)+'General inputs'!$H$38-1),"",T123/(1+'General inputs'!$H$34)^C123)</f>
        <v/>
      </c>
      <c r="V123" s="82"/>
      <c r="W123" s="81"/>
    </row>
    <row r="124" spans="2:23" x14ac:dyDescent="0.2">
      <c r="B124" s="59"/>
      <c r="C124" s="100">
        <f>IF(D124='General inputs'!$I$16,0,IF(D124&lt;'General inputs'!$I$16,C125-1,C123+1))</f>
        <v>54</v>
      </c>
      <c r="D124" s="100" t="str">
        <f t="shared" si="4"/>
        <v>2080-81</v>
      </c>
      <c r="E124" s="102" t="str">
        <f>IF(LEFT(D124,4)*1&gt;LEFT('General inputs'!$I$16,4)+'General inputs'!$H$38-1,"",'ET inputs'!D97)</f>
        <v/>
      </c>
      <c r="F124" s="102" t="str">
        <f>IF(LEFT(D124,4)*1&gt;LEFT('General inputs'!$I$16,4)+'General inputs'!$H$38-1,"",E124/(1+'General inputs'!$H$30)^C124)</f>
        <v/>
      </c>
      <c r="G124" s="102" t="str">
        <f>IF(LEFT(D124,4)*1&gt;LEFT('General inputs'!$I$16,4)+'General inputs'!$H$38-1,"",E124/(1+'General inputs'!$H$32)^C124)</f>
        <v/>
      </c>
      <c r="H124" s="102" t="str">
        <f>IF(LEFT(D124,4)*1&lt;LEFT('General inputs'!$I$16,4)*1,"",IF(LEFT(D124,4)*1&gt;LEFT('General inputs'!$I$16,4)+'General inputs'!$H$38-1,"",E124/(1+'General inputs'!$H$34)^C124))</f>
        <v/>
      </c>
      <c r="I124" s="80"/>
      <c r="J124" s="128"/>
      <c r="K124" s="128"/>
      <c r="L124" s="102" t="str">
        <f>IF(LEFT(D124,4)*1&gt;LEFT('General inputs'!$I$18,4)*1,"",SUMIF('Post-1996 commissioned assets'!$F$22:$F$218,$D124,'Post-1996 commissioned assets'!$P$22:$P$218))</f>
        <v/>
      </c>
      <c r="M124" s="102" t="str">
        <f>IF(L124="","",L124/(1+'General inputs'!$H$32)^C124)</f>
        <v/>
      </c>
      <c r="N124" s="102">
        <f>IF(LEFT(D124,4)*1&lt;LEFT('General inputs'!$I$18,4)*1+1,"",SUMIF('Uncommissioned assets'!$F$22:$F$1501,$D124,'Uncommissioned assets'!$P$22:$P$1501))</f>
        <v>0</v>
      </c>
      <c r="O124" s="102">
        <f>IF(N124="","",N124/(1+'General inputs'!$H$32)^C124)</f>
        <v>0</v>
      </c>
      <c r="P124" s="80"/>
      <c r="Q124" s="109"/>
      <c r="R124" s="102" t="str">
        <f>IF(OR(LEFT(D124,4)*1&lt;LEFT('General inputs'!$I$16,4)*1,LEFT(D124,4)*1&gt;LEFT('General inputs'!$I$16,4)+'General inputs'!$H$38-1),"",Q124/(1+'General inputs'!$H$34)^C124)</f>
        <v/>
      </c>
      <c r="S124" s="80"/>
      <c r="T124" s="109"/>
      <c r="U124" s="102" t="str">
        <f>IF(OR(LEFT(D124,4)*1&lt;LEFT('General inputs'!$I$16,4)*1,LEFT(D124,4)*1&gt;LEFT('General inputs'!$I$16,4)+'General inputs'!$H$38-1),"",T124/(1+'General inputs'!$H$34)^C124)</f>
        <v/>
      </c>
      <c r="V124" s="82"/>
      <c r="W124" s="81"/>
    </row>
    <row r="125" spans="2:23" x14ac:dyDescent="0.2">
      <c r="B125" s="59"/>
      <c r="C125" s="100">
        <f>IF(D125='General inputs'!$I$16,0,IF(D125&lt;'General inputs'!$I$16,C126-1,C124+1))</f>
        <v>55</v>
      </c>
      <c r="D125" s="100" t="str">
        <f t="shared" si="4"/>
        <v>2081-82</v>
      </c>
      <c r="E125" s="102" t="str">
        <f>IF(LEFT(D125,4)*1&gt;LEFT('General inputs'!$I$16,4)+'General inputs'!$H$38-1,"",'ET inputs'!D98)</f>
        <v/>
      </c>
      <c r="F125" s="102" t="str">
        <f>IF(LEFT(D125,4)*1&gt;LEFT('General inputs'!$I$16,4)+'General inputs'!$H$38-1,"",E125/(1+'General inputs'!$H$30)^C125)</f>
        <v/>
      </c>
      <c r="G125" s="102" t="str">
        <f>IF(LEFT(D125,4)*1&gt;LEFT('General inputs'!$I$16,4)+'General inputs'!$H$38-1,"",E125/(1+'General inputs'!$H$32)^C125)</f>
        <v/>
      </c>
      <c r="H125" s="102" t="str">
        <f>IF(LEFT(D125,4)*1&lt;LEFT('General inputs'!$I$16,4)*1,"",IF(LEFT(D125,4)*1&gt;LEFT('General inputs'!$I$16,4)+'General inputs'!$H$38-1,"",E125/(1+'General inputs'!$H$34)^C125))</f>
        <v/>
      </c>
      <c r="I125" s="80"/>
      <c r="J125" s="128"/>
      <c r="K125" s="128"/>
      <c r="L125" s="102" t="str">
        <f>IF(LEFT(D125,4)*1&gt;LEFT('General inputs'!$I$18,4)*1,"",SUMIF('Post-1996 commissioned assets'!$F$22:$F$218,$D125,'Post-1996 commissioned assets'!$P$22:$P$218))</f>
        <v/>
      </c>
      <c r="M125" s="102" t="str">
        <f>IF(L125="","",L125/(1+'General inputs'!$H$32)^C125)</f>
        <v/>
      </c>
      <c r="N125" s="102">
        <f>IF(LEFT(D125,4)*1&lt;LEFT('General inputs'!$I$18,4)*1+1,"",SUMIF('Uncommissioned assets'!$F$22:$F$1501,$D125,'Uncommissioned assets'!$P$22:$P$1501))</f>
        <v>0</v>
      </c>
      <c r="O125" s="102">
        <f>IF(N125="","",N125/(1+'General inputs'!$H$32)^C125)</f>
        <v>0</v>
      </c>
      <c r="P125" s="80"/>
      <c r="Q125" s="109"/>
      <c r="R125" s="102" t="str">
        <f>IF(OR(LEFT(D125,4)*1&lt;LEFT('General inputs'!$I$16,4)*1,LEFT(D125,4)*1&gt;LEFT('General inputs'!$I$16,4)+'General inputs'!$H$38-1),"",Q125/(1+'General inputs'!$H$34)^C125)</f>
        <v/>
      </c>
      <c r="S125" s="80"/>
      <c r="T125" s="109"/>
      <c r="U125" s="102" t="str">
        <f>IF(OR(LEFT(D125,4)*1&lt;LEFT('General inputs'!$I$16,4)*1,LEFT(D125,4)*1&gt;LEFT('General inputs'!$I$16,4)+'General inputs'!$H$38-1),"",T125/(1+'General inputs'!$H$34)^C125)</f>
        <v/>
      </c>
      <c r="V125" s="82"/>
      <c r="W125" s="81"/>
    </row>
    <row r="126" spans="2:23" x14ac:dyDescent="0.2">
      <c r="B126" s="59"/>
      <c r="C126" s="100">
        <f>IF(D126='General inputs'!$I$16,0,IF(D126&lt;'General inputs'!$I$16,C127-1,C125+1))</f>
        <v>56</v>
      </c>
      <c r="D126" s="100" t="str">
        <f t="shared" si="4"/>
        <v>2082-83</v>
      </c>
      <c r="E126" s="102" t="str">
        <f>IF(LEFT(D126,4)*1&gt;LEFT('General inputs'!$I$16,4)+'General inputs'!$H$38-1,"",'ET inputs'!D99)</f>
        <v/>
      </c>
      <c r="F126" s="102" t="str">
        <f>IF(LEFT(D126,4)*1&gt;LEFT('General inputs'!$I$16,4)+'General inputs'!$H$38-1,"",E126/(1+'General inputs'!$H$30)^C126)</f>
        <v/>
      </c>
      <c r="G126" s="102" t="str">
        <f>IF(LEFT(D126,4)*1&gt;LEFT('General inputs'!$I$16,4)+'General inputs'!$H$38-1,"",E126/(1+'General inputs'!$H$32)^C126)</f>
        <v/>
      </c>
      <c r="H126" s="102" t="str">
        <f>IF(LEFT(D126,4)*1&lt;LEFT('General inputs'!$I$16,4)*1,"",IF(LEFT(D126,4)*1&gt;LEFT('General inputs'!$I$16,4)+'General inputs'!$H$38-1,"",E126/(1+'General inputs'!$H$34)^C126))</f>
        <v/>
      </c>
      <c r="I126" s="80"/>
      <c r="J126" s="128"/>
      <c r="K126" s="128"/>
      <c r="L126" s="102" t="str">
        <f>IF(LEFT(D126,4)*1&gt;LEFT('General inputs'!$I$18,4)*1,"",SUMIF('Post-1996 commissioned assets'!$F$22:$F$218,$D126,'Post-1996 commissioned assets'!$P$22:$P$218))</f>
        <v/>
      </c>
      <c r="M126" s="102" t="str">
        <f>IF(L126="","",L126/(1+'General inputs'!$H$32)^C126)</f>
        <v/>
      </c>
      <c r="N126" s="102">
        <f>IF(LEFT(D126,4)*1&lt;LEFT('General inputs'!$I$18,4)*1+1,"",SUMIF('Uncommissioned assets'!$F$22:$F$1501,$D126,'Uncommissioned assets'!$P$22:$P$1501))</f>
        <v>0</v>
      </c>
      <c r="O126" s="102">
        <f>IF(N126="","",N126/(1+'General inputs'!$H$32)^C126)</f>
        <v>0</v>
      </c>
      <c r="P126" s="80"/>
      <c r="Q126" s="109"/>
      <c r="R126" s="102" t="str">
        <f>IF(OR(LEFT(D126,4)*1&lt;LEFT('General inputs'!$I$16,4)*1,LEFT(D126,4)*1&gt;LEFT('General inputs'!$I$16,4)+'General inputs'!$H$38-1),"",Q126/(1+'General inputs'!$H$34)^C126)</f>
        <v/>
      </c>
      <c r="S126" s="80"/>
      <c r="T126" s="109"/>
      <c r="U126" s="102" t="str">
        <f>IF(OR(LEFT(D126,4)*1&lt;LEFT('General inputs'!$I$16,4)*1,LEFT(D126,4)*1&gt;LEFT('General inputs'!$I$16,4)+'General inputs'!$H$38-1),"",T126/(1+'General inputs'!$H$34)^C126)</f>
        <v/>
      </c>
      <c r="V126" s="82"/>
      <c r="W126" s="81"/>
    </row>
    <row r="127" spans="2:23" x14ac:dyDescent="0.2">
      <c r="B127" s="59"/>
      <c r="C127" s="100">
        <f>IF(D127='General inputs'!$I$16,0,IF(D127&lt;'General inputs'!$I$16,C128-1,C126+1))</f>
        <v>57</v>
      </c>
      <c r="D127" s="100" t="str">
        <f t="shared" si="4"/>
        <v>2083-84</v>
      </c>
      <c r="E127" s="102" t="str">
        <f>IF(LEFT(D127,4)*1&gt;LEFT('General inputs'!$I$16,4)+'General inputs'!$H$38-1,"",'ET inputs'!D100)</f>
        <v/>
      </c>
      <c r="F127" s="102" t="str">
        <f>IF(LEFT(D127,4)*1&gt;LEFT('General inputs'!$I$16,4)+'General inputs'!$H$38-1,"",E127/(1+'General inputs'!$H$30)^C127)</f>
        <v/>
      </c>
      <c r="G127" s="102" t="str">
        <f>IF(LEFT(D127,4)*1&gt;LEFT('General inputs'!$I$16,4)+'General inputs'!$H$38-1,"",E127/(1+'General inputs'!$H$32)^C127)</f>
        <v/>
      </c>
      <c r="H127" s="102" t="str">
        <f>IF(LEFT(D127,4)*1&lt;LEFT('General inputs'!$I$16,4)*1,"",IF(LEFT(D127,4)*1&gt;LEFT('General inputs'!$I$16,4)+'General inputs'!$H$38-1,"",E127/(1+'General inputs'!$H$34)^C127))</f>
        <v/>
      </c>
      <c r="I127" s="80"/>
      <c r="J127" s="128"/>
      <c r="K127" s="128"/>
      <c r="L127" s="102" t="str">
        <f>IF(LEFT(D127,4)*1&gt;LEFT('General inputs'!$I$18,4)*1,"",SUMIF('Post-1996 commissioned assets'!$F$22:$F$218,$D127,'Post-1996 commissioned assets'!$P$22:$P$218))</f>
        <v/>
      </c>
      <c r="M127" s="102" t="str">
        <f>IF(L127="","",L127/(1+'General inputs'!$H$32)^C127)</f>
        <v/>
      </c>
      <c r="N127" s="102">
        <f>IF(LEFT(D127,4)*1&lt;LEFT('General inputs'!$I$18,4)*1+1,"",SUMIF('Uncommissioned assets'!$F$22:$F$1501,$D127,'Uncommissioned assets'!$P$22:$P$1501))</f>
        <v>0</v>
      </c>
      <c r="O127" s="102">
        <f>IF(N127="","",N127/(1+'General inputs'!$H$32)^C127)</f>
        <v>0</v>
      </c>
      <c r="P127" s="80"/>
      <c r="Q127" s="109"/>
      <c r="R127" s="102" t="str">
        <f>IF(OR(LEFT(D127,4)*1&lt;LEFT('General inputs'!$I$16,4)*1,LEFT(D127,4)*1&gt;LEFT('General inputs'!$I$16,4)+'General inputs'!$H$38-1),"",Q127/(1+'General inputs'!$H$34)^C127)</f>
        <v/>
      </c>
      <c r="S127" s="80"/>
      <c r="T127" s="109"/>
      <c r="U127" s="102" t="str">
        <f>IF(OR(LEFT(D127,4)*1&lt;LEFT('General inputs'!$I$16,4)*1,LEFT(D127,4)*1&gt;LEFT('General inputs'!$I$16,4)+'General inputs'!$H$38-1),"",T127/(1+'General inputs'!$H$34)^C127)</f>
        <v/>
      </c>
      <c r="V127" s="82"/>
      <c r="W127" s="81"/>
    </row>
    <row r="128" spans="2:23" x14ac:dyDescent="0.2">
      <c r="B128" s="59"/>
      <c r="C128" s="100">
        <f>IF(D128='General inputs'!$I$16,0,IF(D128&lt;'General inputs'!$I$16,C129-1,C127+1))</f>
        <v>58</v>
      </c>
      <c r="D128" s="100" t="str">
        <f t="shared" si="4"/>
        <v>2084-85</v>
      </c>
      <c r="E128" s="102" t="str">
        <f>IF(LEFT(D128,4)*1&gt;LEFT('General inputs'!$I$16,4)+'General inputs'!$H$38-1,"",'ET inputs'!D101)</f>
        <v/>
      </c>
      <c r="F128" s="102" t="str">
        <f>IF(LEFT(D128,4)*1&gt;LEFT('General inputs'!$I$16,4)+'General inputs'!$H$38-1,"",E128/(1+'General inputs'!$H$30)^C128)</f>
        <v/>
      </c>
      <c r="G128" s="102" t="str">
        <f>IF(LEFT(D128,4)*1&gt;LEFT('General inputs'!$I$16,4)+'General inputs'!$H$38-1,"",E128/(1+'General inputs'!$H$32)^C128)</f>
        <v/>
      </c>
      <c r="H128" s="102" t="str">
        <f>IF(LEFT(D128,4)*1&lt;LEFT('General inputs'!$I$16,4)*1,"",IF(LEFT(D128,4)*1&gt;LEFT('General inputs'!$I$16,4)+'General inputs'!$H$38-1,"",E128/(1+'General inputs'!$H$34)^C128))</f>
        <v/>
      </c>
      <c r="I128" s="80"/>
      <c r="J128" s="128"/>
      <c r="K128" s="128"/>
      <c r="L128" s="102" t="str">
        <f>IF(LEFT(D128,4)*1&gt;LEFT('General inputs'!$I$18,4)*1,"",SUMIF('Post-1996 commissioned assets'!$F$22:$F$218,$D128,'Post-1996 commissioned assets'!$P$22:$P$218))</f>
        <v/>
      </c>
      <c r="M128" s="102" t="str">
        <f>IF(L128="","",L128/(1+'General inputs'!$H$32)^C128)</f>
        <v/>
      </c>
      <c r="N128" s="102">
        <f>IF(LEFT(D128,4)*1&lt;LEFT('General inputs'!$I$18,4)*1+1,"",SUMIF('Uncommissioned assets'!$F$22:$F$1501,$D128,'Uncommissioned assets'!$P$22:$P$1501))</f>
        <v>0</v>
      </c>
      <c r="O128" s="102">
        <f>IF(N128="","",N128/(1+'General inputs'!$H$32)^C128)</f>
        <v>0</v>
      </c>
      <c r="P128" s="80"/>
      <c r="Q128" s="109"/>
      <c r="R128" s="102" t="str">
        <f>IF(OR(LEFT(D128,4)*1&lt;LEFT('General inputs'!$I$16,4)*1,LEFT(D128,4)*1&gt;LEFT('General inputs'!$I$16,4)+'General inputs'!$H$38-1),"",Q128/(1+'General inputs'!$H$34)^C128)</f>
        <v/>
      </c>
      <c r="S128" s="80"/>
      <c r="T128" s="109"/>
      <c r="U128" s="102" t="str">
        <f>IF(OR(LEFT(D128,4)*1&lt;LEFT('General inputs'!$I$16,4)*1,LEFT(D128,4)*1&gt;LEFT('General inputs'!$I$16,4)+'General inputs'!$H$38-1),"",T128/(1+'General inputs'!$H$34)^C128)</f>
        <v/>
      </c>
      <c r="V128" s="82"/>
      <c r="W128" s="81"/>
    </row>
    <row r="129" spans="2:23" x14ac:dyDescent="0.2">
      <c r="B129" s="59"/>
      <c r="C129" s="100">
        <f>IF(D129='General inputs'!$I$16,0,IF(D129&lt;'General inputs'!$I$16,C130-1,C128+1))</f>
        <v>59</v>
      </c>
      <c r="D129" s="100" t="str">
        <f t="shared" si="4"/>
        <v>2085-86</v>
      </c>
      <c r="E129" s="102" t="str">
        <f>IF(LEFT(D129,4)*1&gt;LEFT('General inputs'!$I$16,4)+'General inputs'!$H$38-1,"",'ET inputs'!D102)</f>
        <v/>
      </c>
      <c r="F129" s="102" t="str">
        <f>IF(LEFT(D129,4)*1&gt;LEFT('General inputs'!$I$16,4)+'General inputs'!$H$38-1,"",E129/(1+'General inputs'!$H$30)^C129)</f>
        <v/>
      </c>
      <c r="G129" s="102" t="str">
        <f>IF(LEFT(D129,4)*1&gt;LEFT('General inputs'!$I$16,4)+'General inputs'!$H$38-1,"",E129/(1+'General inputs'!$H$32)^C129)</f>
        <v/>
      </c>
      <c r="H129" s="102" t="str">
        <f>IF(LEFT(D129,4)*1&lt;LEFT('General inputs'!$I$16,4)*1,"",IF(LEFT(D129,4)*1&gt;LEFT('General inputs'!$I$16,4)+'General inputs'!$H$38-1,"",E129/(1+'General inputs'!$H$34)^C129))</f>
        <v/>
      </c>
      <c r="I129" s="80"/>
      <c r="J129" s="128"/>
      <c r="K129" s="128"/>
      <c r="L129" s="102" t="str">
        <f>IF(LEFT(D129,4)*1&gt;LEFT('General inputs'!$I$18,4)*1,"",SUMIF('Post-1996 commissioned assets'!$F$22:$F$218,$D129,'Post-1996 commissioned assets'!$P$22:$P$218))</f>
        <v/>
      </c>
      <c r="M129" s="102" t="str">
        <f>IF(L129="","",L129/(1+'General inputs'!$H$32)^C129)</f>
        <v/>
      </c>
      <c r="N129" s="102">
        <f>IF(LEFT(D129,4)*1&lt;LEFT('General inputs'!$I$18,4)*1+1,"",SUMIF('Uncommissioned assets'!$F$22:$F$1501,$D129,'Uncommissioned assets'!$P$22:$P$1501))</f>
        <v>0</v>
      </c>
      <c r="O129" s="102">
        <f>IF(N129="","",N129/(1+'General inputs'!$H$32)^C129)</f>
        <v>0</v>
      </c>
      <c r="P129" s="80"/>
      <c r="Q129" s="109"/>
      <c r="R129" s="102" t="str">
        <f>IF(OR(LEFT(D129,4)*1&lt;LEFT('General inputs'!$I$16,4)*1,LEFT(D129,4)*1&gt;LEFT('General inputs'!$I$16,4)+'General inputs'!$H$38-1),"",Q129/(1+'General inputs'!$H$34)^C129)</f>
        <v/>
      </c>
      <c r="S129" s="80"/>
      <c r="T129" s="109"/>
      <c r="U129" s="102" t="str">
        <f>IF(OR(LEFT(D129,4)*1&lt;LEFT('General inputs'!$I$16,4)*1,LEFT(D129,4)*1&gt;LEFT('General inputs'!$I$16,4)+'General inputs'!$H$38-1),"",T129/(1+'General inputs'!$H$34)^C129)</f>
        <v/>
      </c>
      <c r="V129" s="82"/>
      <c r="W129" s="81"/>
    </row>
    <row r="130" spans="2:23" x14ac:dyDescent="0.2">
      <c r="B130" s="61"/>
      <c r="C130" s="46"/>
      <c r="D130" s="46"/>
      <c r="E130" s="46"/>
      <c r="F130" s="46"/>
      <c r="G130" s="46"/>
      <c r="H130" s="46"/>
      <c r="I130" s="46"/>
      <c r="J130" s="46"/>
      <c r="K130" s="46"/>
      <c r="L130" s="46"/>
      <c r="M130" s="46"/>
      <c r="N130" s="46"/>
      <c r="O130" s="46"/>
      <c r="P130" s="46"/>
      <c r="Q130" s="46"/>
      <c r="R130" s="46"/>
      <c r="S130" s="46"/>
      <c r="T130" s="46"/>
      <c r="U130" s="46"/>
      <c r="V130" s="62"/>
    </row>
  </sheetData>
  <sheetProtection algorithmName="SHA-512" hashValue="efppLcb2oKu041y29WVucCDX4YZUEVAJ/7x0cqeXNES7mJvbsOvTwye4GFf/vjnyeymbF6R9hvZRjEusMWcH/A==" saltValue="JwHSdU/9K05fjsebfZxN6w==" spinCount="100000" sheet="1" objects="1" scenarios="1"/>
  <conditionalFormatting sqref="Q36">
    <cfRule type="containsText" dxfId="10" priority="5" operator="containsText" text="data">
      <formula>NOT(ISERROR(SEARCH("data",Q36)))</formula>
    </cfRule>
  </conditionalFormatting>
  <conditionalFormatting sqref="T36">
    <cfRule type="containsText" dxfId="8" priority="3" operator="containsText" text="data">
      <formula>NOT(ISERROR(SEARCH("data",T36)))</formula>
    </cfRule>
  </conditionalFormatting>
  <pageMargins left="0.7" right="0.7" top="0.75" bottom="0.75" header="0.3" footer="0.3"/>
  <pageSetup paperSize="9" orientation="portrait" horizontalDpi="200" verticalDpi="200" r:id="rId1"/>
  <legacyDrawing r:id="rId2"/>
  <extLst>
    <ext xmlns:x14="http://schemas.microsoft.com/office/spreadsheetml/2009/9/main" uri="{78C0D931-6437-407d-A8EE-F0AAD7539E65}">
      <x14:conditionalFormattings>
        <x14:conditionalFormatting xmlns:xm="http://schemas.microsoft.com/office/excel/2006/main">
          <x14:cfRule type="expression" priority="47" id="{F2539AB7-12EB-495F-868F-335C45BD094E}">
            <xm:f>LEFT($D39,4)*1&gt;LEFT('General inputs'!$I$16,4)*1+'General inputs'!$H$38-1</xm:f>
            <x14:dxf>
              <fill>
                <patternFill>
                  <bgColor rgb="FFDDDDDD"/>
                </patternFill>
              </fill>
            </x14:dxf>
          </x14:cfRule>
          <xm:sqref>E39:G129</xm:sqref>
        </x14:conditionalFormatting>
        <x14:conditionalFormatting xmlns:xm="http://schemas.microsoft.com/office/excel/2006/main">
          <x14:cfRule type="expression" priority="1" id="{04D9EEEA-FFC6-446F-9FA3-330D8E657997}">
            <xm:f>OR(LEFT($D39,4)*1&lt;LEFT('General inputs'!$I$16,4)*1,LEFT($D39,4)*1&gt;LEFT('General inputs'!$I$16,4)*1+'General inputs'!$H$38-1)</xm:f>
            <x14:dxf>
              <fill>
                <patternFill>
                  <bgColor rgb="FFDDDDDD"/>
                </patternFill>
              </fill>
            </x14:dxf>
          </x14:cfRule>
          <xm:sqref>H39:H129</xm:sqref>
        </x14:conditionalFormatting>
        <x14:conditionalFormatting xmlns:xm="http://schemas.microsoft.com/office/excel/2006/main">
          <x14:cfRule type="expression" priority="10" id="{6B0067C0-C24B-4659-92FC-9A9120D63099}">
            <xm:f>LEFT($D39,4)*1&gt;LEFT('General inputs'!$I$18,4)*1</xm:f>
            <x14:dxf>
              <fill>
                <patternFill>
                  <bgColor rgb="FFDDDDDD"/>
                </patternFill>
              </fill>
            </x14:dxf>
          </x14:cfRule>
          <xm:sqref>L39:M129</xm:sqref>
        </x14:conditionalFormatting>
        <x14:conditionalFormatting xmlns:xm="http://schemas.microsoft.com/office/excel/2006/main">
          <x14:cfRule type="expression" priority="48" id="{C0A81E9A-9D86-4B88-9785-A24519DF4322}">
            <xm:f>LEFT($D39,4)*1&lt;=LEFT('General inputs'!$I$18,4)*1</xm:f>
            <x14:dxf>
              <fill>
                <patternFill>
                  <bgColor rgb="FFDDDDDD"/>
                </patternFill>
              </fill>
            </x14:dxf>
          </x14:cfRule>
          <xm:sqref>N39:O129</xm:sqref>
        </x14:conditionalFormatting>
        <x14:conditionalFormatting xmlns:xm="http://schemas.microsoft.com/office/excel/2006/main">
          <x14:cfRule type="expression" priority="49" id="{4007EED2-5127-4B0E-9224-74B73C828219}">
            <xm:f>OR(LEFT($D39,4)*1&lt;LEFT('General inputs'!$I$16,4)*1,LEFT($D39,4)*1&gt;LEFT('General inputs'!$I$16,4)*1+'General inputs'!$H$38-1)</xm:f>
            <x14:dxf>
              <fill>
                <patternFill>
                  <bgColor rgb="FFDDDDDD"/>
                </patternFill>
              </fill>
            </x14:dxf>
          </x14:cfRule>
          <xm:sqref>Q39:R129 T39:U129</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tabColor theme="7" tint="0.79998168889431442"/>
  </sheetPr>
  <dimension ref="C3:M50"/>
  <sheetViews>
    <sheetView showGridLines="0" zoomScaleNormal="100" workbookViewId="0">
      <selection activeCell="T30" sqref="T30"/>
    </sheetView>
  </sheetViews>
  <sheetFormatPr defaultRowHeight="11.4" x14ac:dyDescent="0.2"/>
  <cols>
    <col min="1" max="3" width="2.75" customWidth="1"/>
    <col min="4" max="6" width="15.75" customWidth="1"/>
    <col min="7" max="7" width="18.875" customWidth="1"/>
    <col min="8" max="14" width="15.75" customWidth="1"/>
  </cols>
  <sheetData>
    <row r="3" spans="3:13" ht="21" x14ac:dyDescent="0.4">
      <c r="C3" s="63" t="s">
        <v>55</v>
      </c>
    </row>
    <row r="5" spans="3:13" ht="15.6" x14ac:dyDescent="0.3">
      <c r="C5" s="3" t="s">
        <v>112</v>
      </c>
      <c r="H5" s="323" t="s">
        <v>117</v>
      </c>
      <c r="I5" s="324"/>
      <c r="L5" s="50" t="str">
        <f>"Do not delete - data validation for option at "&amp;ADDRESS(ROW(H5),COLUMN(H5))</f>
        <v>Do not delete - data validation for option at $H$5</v>
      </c>
    </row>
    <row r="6" spans="3:13" x14ac:dyDescent="0.2">
      <c r="L6" t="s">
        <v>113</v>
      </c>
      <c r="M6" t="s">
        <v>114</v>
      </c>
    </row>
    <row r="7" spans="3:13" ht="15.6" x14ac:dyDescent="0.3">
      <c r="C7" s="3" t="s">
        <v>73</v>
      </c>
      <c r="H7" s="323" t="s">
        <v>247</v>
      </c>
      <c r="I7" s="324"/>
      <c r="L7" s="47" t="s">
        <v>115</v>
      </c>
      <c r="M7" s="148">
        <v>0</v>
      </c>
    </row>
    <row r="8" spans="3:13" x14ac:dyDescent="0.2">
      <c r="L8" s="48" t="s">
        <v>116</v>
      </c>
      <c r="M8" s="149">
        <v>0.03</v>
      </c>
    </row>
    <row r="9" spans="3:13" ht="15.6" x14ac:dyDescent="0.3">
      <c r="C9" s="3" t="s">
        <v>126</v>
      </c>
      <c r="H9" s="323" t="str">
        <f>H7</f>
        <v>Aerotropolis</v>
      </c>
      <c r="I9" s="324"/>
      <c r="J9" s="81"/>
      <c r="L9" s="49" t="s">
        <v>117</v>
      </c>
      <c r="M9" s="150">
        <v>0.03</v>
      </c>
    </row>
    <row r="11" spans="3:13" ht="15.6" x14ac:dyDescent="0.3">
      <c r="C11" s="3" t="s">
        <v>125</v>
      </c>
      <c r="H11" s="323" t="s">
        <v>129</v>
      </c>
      <c r="I11" s="324"/>
    </row>
    <row r="12" spans="3:13" ht="12" x14ac:dyDescent="0.25">
      <c r="L12" s="50" t="str">
        <f>"Do not delete - data validation for options at "&amp;ADDRESS(ROW(H11),COLUMN(H11))</f>
        <v>Do not delete - data validation for options at $H$11</v>
      </c>
    </row>
    <row r="13" spans="3:13" x14ac:dyDescent="0.2">
      <c r="L13" s="47" t="s">
        <v>127</v>
      </c>
    </row>
    <row r="14" spans="3:13" ht="15.6" x14ac:dyDescent="0.3">
      <c r="C14" s="3" t="s">
        <v>84</v>
      </c>
      <c r="I14" s="122" t="s">
        <v>38</v>
      </c>
      <c r="L14" s="48" t="s">
        <v>128</v>
      </c>
    </row>
    <row r="15" spans="3:13" x14ac:dyDescent="0.2">
      <c r="L15" s="49" t="s">
        <v>129</v>
      </c>
    </row>
    <row r="16" spans="3:13" ht="12" x14ac:dyDescent="0.25">
      <c r="D16" s="50" t="s">
        <v>206</v>
      </c>
      <c r="I16" s="54" t="s">
        <v>46</v>
      </c>
    </row>
    <row r="17" spans="3:12" ht="12" x14ac:dyDescent="0.25">
      <c r="D17" s="50"/>
    </row>
    <row r="18" spans="3:12" ht="12" x14ac:dyDescent="0.25">
      <c r="D18" s="50" t="s">
        <v>51</v>
      </c>
      <c r="H18" s="203">
        <v>46203</v>
      </c>
      <c r="I18" s="69" t="str">
        <f>IF(MONTH(H18)&gt;=7,YEAR(H18)&amp;"-"&amp;RIGHT(YEAR(H18),2)+1,RIGHT(YEAR(H18),4)-1&amp;"-"&amp;RIGHT(YEAR(H18),2))</f>
        <v>2025-26</v>
      </c>
      <c r="L18" s="50" t="str">
        <f>"Do not delete - data validation for options at "&amp;ADDRESS(ROW(I16),COLUMN(I16))&amp;" and "&amp;ADDRESS(ROW(I40),COLUMN(I40))</f>
        <v>Do not delete - data validation for options at $I$16 and $I$40</v>
      </c>
    </row>
    <row r="19" spans="3:12" x14ac:dyDescent="0.2">
      <c r="L19" s="186" t="s">
        <v>15</v>
      </c>
    </row>
    <row r="20" spans="3:12" x14ac:dyDescent="0.2">
      <c r="L20" s="48" t="s">
        <v>94</v>
      </c>
    </row>
    <row r="21" spans="3:12" ht="12" x14ac:dyDescent="0.25">
      <c r="D21" s="50" t="s">
        <v>37</v>
      </c>
      <c r="L21" s="48" t="s">
        <v>40</v>
      </c>
    </row>
    <row r="22" spans="3:12" x14ac:dyDescent="0.2">
      <c r="L22" s="48" t="s">
        <v>41</v>
      </c>
    </row>
    <row r="23" spans="3:12" x14ac:dyDescent="0.2">
      <c r="D23" s="67" t="s">
        <v>53</v>
      </c>
      <c r="H23" s="68">
        <v>25569</v>
      </c>
      <c r="L23" s="48" t="s">
        <v>42</v>
      </c>
    </row>
    <row r="24" spans="3:12" x14ac:dyDescent="0.2">
      <c r="D24" s="67" t="s">
        <v>54</v>
      </c>
      <c r="H24" s="68">
        <v>35064</v>
      </c>
      <c r="L24" s="48" t="s">
        <v>43</v>
      </c>
    </row>
    <row r="25" spans="3:12" x14ac:dyDescent="0.2">
      <c r="L25" s="48" t="s">
        <v>44</v>
      </c>
    </row>
    <row r="26" spans="3:12" x14ac:dyDescent="0.2">
      <c r="L26" s="48" t="s">
        <v>45</v>
      </c>
    </row>
    <row r="27" spans="3:12" x14ac:dyDescent="0.2">
      <c r="L27" s="48" t="s">
        <v>46</v>
      </c>
    </row>
    <row r="28" spans="3:12" ht="15.6" x14ac:dyDescent="0.3">
      <c r="C28" s="3" t="s">
        <v>83</v>
      </c>
      <c r="L28" s="48" t="s">
        <v>47</v>
      </c>
    </row>
    <row r="29" spans="3:12" x14ac:dyDescent="0.2">
      <c r="L29" s="48" t="s">
        <v>48</v>
      </c>
    </row>
    <row r="30" spans="3:12" ht="12" x14ac:dyDescent="0.25">
      <c r="D30" s="50" t="s">
        <v>106</v>
      </c>
      <c r="H30" s="70">
        <f>INDEX($M$7:$M$12,MATCH($H$5,$L$7:$L$12))</f>
        <v>0.03</v>
      </c>
      <c r="L30" s="48" t="s">
        <v>49</v>
      </c>
    </row>
    <row r="31" spans="3:12" ht="12" customHeight="1" x14ac:dyDescent="0.3">
      <c r="C31" s="3"/>
      <c r="D31" s="50"/>
      <c r="H31" s="40"/>
      <c r="L31" s="49" t="s">
        <v>50</v>
      </c>
    </row>
    <row r="32" spans="3:12" ht="12" customHeight="1" x14ac:dyDescent="0.3">
      <c r="C32" s="3"/>
      <c r="D32" s="6" t="s">
        <v>107</v>
      </c>
      <c r="H32" s="188">
        <v>4.1000000000000002E-2</v>
      </c>
    </row>
    <row r="33" spans="3:12" ht="12" customHeight="1" x14ac:dyDescent="0.25">
      <c r="D33" s="50"/>
      <c r="H33" s="40"/>
    </row>
    <row r="34" spans="3:12" ht="12" customHeight="1" x14ac:dyDescent="0.25">
      <c r="D34" s="6" t="s">
        <v>90</v>
      </c>
      <c r="H34" s="188">
        <v>4.1000000000000002E-2</v>
      </c>
    </row>
    <row r="35" spans="3:12" ht="12" customHeight="1" x14ac:dyDescent="0.3">
      <c r="C35" s="3"/>
    </row>
    <row r="36" spans="3:12" ht="12" customHeight="1" x14ac:dyDescent="0.3">
      <c r="C36" s="3"/>
      <c r="D36" s="111" t="s">
        <v>507</v>
      </c>
      <c r="E36" s="81"/>
      <c r="F36" s="81"/>
      <c r="G36" s="81"/>
      <c r="H36" s="295">
        <v>0.10495897174171546</v>
      </c>
      <c r="L36" s="50" t="str">
        <f>"Do not delete - data validation for option at "&amp;ADDRESS(ROW(H42),COLUMN(H42))</f>
        <v>Do not delete - data validation for option at $H$42</v>
      </c>
    </row>
    <row r="37" spans="3:12" ht="12" customHeight="1" x14ac:dyDescent="0.3">
      <c r="C37" s="3"/>
      <c r="L37" s="47" t="s">
        <v>26</v>
      </c>
    </row>
    <row r="38" spans="3:12" ht="12" customHeight="1" x14ac:dyDescent="0.3">
      <c r="C38" s="3"/>
      <c r="D38" s="50" t="s">
        <v>22</v>
      </c>
      <c r="H38" s="71">
        <v>30</v>
      </c>
      <c r="L38" s="48" t="s">
        <v>27</v>
      </c>
    </row>
    <row r="39" spans="3:12" ht="12" customHeight="1" x14ac:dyDescent="0.3">
      <c r="C39" s="3"/>
      <c r="L39" s="49" t="s">
        <v>28</v>
      </c>
    </row>
    <row r="40" spans="3:12" ht="12" customHeight="1" x14ac:dyDescent="0.25">
      <c r="D40" s="50" t="s">
        <v>39</v>
      </c>
      <c r="I40" s="54" t="s">
        <v>46</v>
      </c>
    </row>
    <row r="42" spans="3:12" ht="12" x14ac:dyDescent="0.25">
      <c r="D42" s="50" t="s">
        <v>25</v>
      </c>
      <c r="H42" s="187" t="s">
        <v>26</v>
      </c>
    </row>
    <row r="43" spans="3:12" ht="12" x14ac:dyDescent="0.25">
      <c r="D43" s="50"/>
    </row>
    <row r="47" spans="3:12" ht="15.6" x14ac:dyDescent="0.3">
      <c r="C47" s="3"/>
    </row>
    <row r="49" spans="6:6" x14ac:dyDescent="0.2">
      <c r="F49" s="38"/>
    </row>
    <row r="50" spans="6:6" x14ac:dyDescent="0.2">
      <c r="F50" s="38"/>
    </row>
  </sheetData>
  <sheetProtection algorithmName="SHA-512" hashValue="HSJIT6/OvmyfuxTUMCDRhCr3oCkKuJXESSsdmchYvLVgbrKmHY5+JdDiAM1e3aNhyMyL8DbpQQFj52lM4XJxdQ==" saltValue="cTfmyqGsJVyvC9+AoEC7Zg==" spinCount="100000" sheet="1" objects="1" scenarios="1"/>
  <mergeCells count="4">
    <mergeCell ref="H5:I5"/>
    <mergeCell ref="H7:I7"/>
    <mergeCell ref="H9:I9"/>
    <mergeCell ref="H11:I11"/>
  </mergeCells>
  <dataValidations count="4">
    <dataValidation type="list" allowBlank="1" showInputMessage="1" showErrorMessage="1" sqref="I40 I16" xr:uid="{00000000-0002-0000-0400-000000000000}">
      <formula1>$L$19:$L$31</formula1>
    </dataValidation>
    <dataValidation type="list" allowBlank="1" showInputMessage="1" showErrorMessage="1" sqref="H42" xr:uid="{00000000-0002-0000-0400-000001000000}">
      <formula1>$L$37:$L$39</formula1>
    </dataValidation>
    <dataValidation type="list" allowBlank="1" showInputMessage="1" showErrorMessage="1" sqref="H11" xr:uid="{00000000-0002-0000-0400-000002000000}">
      <formula1>$L$13:$L$15</formula1>
    </dataValidation>
    <dataValidation type="list" allowBlank="1" showInputMessage="1" showErrorMessage="1" sqref="H5:I5" xr:uid="{00000000-0002-0000-0400-000003000000}">
      <formula1>$L$7:$L$9</formula1>
    </dataValidation>
  </dataValidations>
  <pageMargins left="0.7" right="0.7" top="0.75" bottom="0.75" header="0.3" footer="0.3"/>
  <pageSetup paperSize="9" orientation="portrait" horizontalDpi="200" verticalDpi="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tint="0.79998168889431442"/>
  </sheetPr>
  <dimension ref="C1:R219"/>
  <sheetViews>
    <sheetView showGridLines="0" zoomScaleNormal="100" workbookViewId="0">
      <pane ySplit="21" topLeftCell="A22" activePane="bottomLeft" state="frozen"/>
      <selection activeCell="A22" sqref="A22"/>
      <selection pane="bottomLeft" activeCell="E7" sqref="E7"/>
    </sheetView>
  </sheetViews>
  <sheetFormatPr defaultColWidth="28" defaultRowHeight="11.4" x14ac:dyDescent="0.2"/>
  <cols>
    <col min="1" max="2" width="2.75" customWidth="1"/>
    <col min="3" max="3" width="15.75" customWidth="1"/>
    <col min="4" max="4" width="49.75" customWidth="1"/>
    <col min="5" max="5" width="15.75" customWidth="1"/>
    <col min="6" max="6" width="25.875" customWidth="1"/>
    <col min="7" max="7" width="2.75" customWidth="1"/>
    <col min="8" max="10" width="15.75" customWidth="1"/>
    <col min="11" max="11" width="2.75" customWidth="1"/>
    <col min="12" max="13" width="15.75" customWidth="1"/>
    <col min="14" max="14" width="18" customWidth="1"/>
    <col min="15" max="16" width="15.75" customWidth="1"/>
  </cols>
  <sheetData>
    <row r="1" spans="3:18" x14ac:dyDescent="0.2">
      <c r="E1" s="38"/>
    </row>
    <row r="2" spans="3:18" x14ac:dyDescent="0.2">
      <c r="E2" s="38"/>
    </row>
    <row r="3" spans="3:18" ht="21" x14ac:dyDescent="0.4">
      <c r="C3" s="63" t="s">
        <v>188</v>
      </c>
    </row>
    <row r="6" spans="3:18" ht="12" x14ac:dyDescent="0.25">
      <c r="C6" s="124" t="str">
        <f ca="1">"Consideration must be given to the principles regarding asset exclusions presented on the '"&amp;MID(CELL("filename",'Asset exclusions'!A1),FIND("]",CELL("filename",'Asset exclusions'!A1))+1,255)&amp;"' worksheet before they are entered into the register."</f>
        <v>Consideration must be given to the principles regarding asset exclusions presented on the 'Asset exclusions' worksheet before they are entered into the register.</v>
      </c>
      <c r="D6" s="81"/>
      <c r="E6" s="81"/>
      <c r="F6" s="81"/>
      <c r="G6" s="81"/>
      <c r="H6" s="81"/>
      <c r="I6" s="81"/>
      <c r="J6" s="81"/>
      <c r="K6" s="81"/>
      <c r="L6" s="81"/>
      <c r="M6" s="81"/>
      <c r="N6" s="81"/>
      <c r="O6" s="81"/>
      <c r="P6" s="81"/>
      <c r="Q6" s="81"/>
      <c r="R6" s="81"/>
    </row>
    <row r="7" spans="3:18" ht="12" x14ac:dyDescent="0.25">
      <c r="C7" s="177" t="str">
        <f ca="1">"Hyperlink to the '"&amp;MID(CELL("filename",'Asset exclusions'!A1),FIND("]",CELL("filename",'Asset exclusions'!A1))+1,255)&amp;"' worksheet:"</f>
        <v>Hyperlink to the 'Asset exclusions' worksheet:</v>
      </c>
      <c r="E7" s="178" t="s">
        <v>174</v>
      </c>
      <c r="F7" s="81"/>
      <c r="G7" s="81"/>
      <c r="H7" s="81"/>
      <c r="I7" s="81"/>
      <c r="J7" s="81"/>
      <c r="K7" s="81"/>
      <c r="L7" s="81"/>
      <c r="M7" s="81"/>
      <c r="N7" s="81"/>
      <c r="O7" s="81"/>
      <c r="P7" s="81"/>
      <c r="Q7" s="81"/>
      <c r="R7" s="81"/>
    </row>
    <row r="8" spans="3:18" ht="12" x14ac:dyDescent="0.25">
      <c r="C8" s="177"/>
      <c r="E8" s="178"/>
      <c r="F8" s="81"/>
      <c r="G8" s="81"/>
      <c r="H8" s="81"/>
      <c r="I8" s="81"/>
      <c r="J8" s="81"/>
      <c r="K8" s="81"/>
      <c r="L8" s="81"/>
      <c r="M8" s="81"/>
      <c r="N8" s="81"/>
      <c r="O8" s="81"/>
      <c r="P8" s="81"/>
      <c r="Q8" s="81"/>
      <c r="R8" s="81"/>
    </row>
    <row r="9" spans="3:18" ht="12" x14ac:dyDescent="0.25">
      <c r="C9" s="177" t="s">
        <v>221</v>
      </c>
      <c r="E9" s="178"/>
      <c r="F9" s="81"/>
      <c r="G9" s="81"/>
      <c r="H9" s="81"/>
      <c r="I9" s="81"/>
      <c r="J9" s="81"/>
      <c r="K9" s="81"/>
      <c r="L9" s="81"/>
      <c r="M9" s="81"/>
      <c r="N9" s="81"/>
      <c r="O9" s="81"/>
      <c r="P9" s="81"/>
      <c r="Q9" s="81"/>
      <c r="R9" s="81"/>
    </row>
    <row r="10" spans="3:18" ht="12" x14ac:dyDescent="0.25">
      <c r="C10" s="177" t="s">
        <v>224</v>
      </c>
      <c r="E10" s="178"/>
      <c r="F10" s="81"/>
      <c r="G10" s="81"/>
      <c r="H10" s="81"/>
      <c r="I10" s="81"/>
      <c r="J10" s="81"/>
      <c r="K10" s="81"/>
      <c r="L10" s="81"/>
      <c r="M10" s="81"/>
      <c r="N10" s="81"/>
      <c r="O10" s="81"/>
      <c r="P10" s="81"/>
      <c r="Q10" s="81"/>
      <c r="R10" s="81"/>
    </row>
    <row r="11" spans="3:18" ht="12" x14ac:dyDescent="0.25">
      <c r="C11" s="177" t="s">
        <v>223</v>
      </c>
      <c r="E11" s="178"/>
      <c r="F11" s="81"/>
      <c r="G11" s="81"/>
      <c r="H11" s="81"/>
      <c r="I11" s="81"/>
      <c r="J11" s="81"/>
      <c r="K11" s="81"/>
      <c r="L11" s="81"/>
      <c r="M11" s="81"/>
      <c r="N11" s="81"/>
      <c r="O11" s="81"/>
      <c r="P11" s="81"/>
      <c r="Q11" s="81"/>
      <c r="R11" s="81"/>
    </row>
    <row r="12" spans="3:18" ht="12" x14ac:dyDescent="0.25">
      <c r="C12" s="177" t="s">
        <v>222</v>
      </c>
      <c r="E12" s="178"/>
      <c r="F12" s="81"/>
      <c r="G12" s="81"/>
      <c r="H12" s="81"/>
      <c r="I12" s="81"/>
      <c r="J12" s="81"/>
      <c r="K12" s="81"/>
      <c r="L12" s="81"/>
      <c r="M12" s="81"/>
      <c r="N12" s="81"/>
      <c r="O12" s="81"/>
      <c r="P12" s="81"/>
      <c r="Q12" s="81"/>
      <c r="R12" s="81"/>
    </row>
    <row r="13" spans="3:18" x14ac:dyDescent="0.2">
      <c r="C13" s="81"/>
      <c r="D13" s="81"/>
      <c r="E13" s="81"/>
      <c r="F13" s="81"/>
      <c r="G13" s="81"/>
      <c r="H13" s="110"/>
      <c r="I13" s="81"/>
      <c r="J13" s="81"/>
      <c r="K13" s="81"/>
      <c r="L13" s="81"/>
      <c r="M13" s="81"/>
      <c r="N13" s="81"/>
      <c r="O13" s="81"/>
      <c r="P13" s="81"/>
      <c r="Q13" s="81"/>
      <c r="R13" s="81"/>
    </row>
    <row r="14" spans="3:18" ht="12" x14ac:dyDescent="0.25">
      <c r="C14" s="111" t="s">
        <v>52</v>
      </c>
      <c r="D14" s="81"/>
      <c r="E14" s="81"/>
      <c r="F14" s="81"/>
      <c r="G14" s="81"/>
      <c r="H14" s="110"/>
      <c r="I14" s="81"/>
      <c r="J14" s="81"/>
      <c r="K14" s="81"/>
      <c r="L14" s="81"/>
      <c r="M14" s="81"/>
      <c r="N14" s="81"/>
      <c r="O14" s="81"/>
      <c r="P14" s="81"/>
      <c r="Q14" s="81"/>
      <c r="R14" s="81"/>
    </row>
    <row r="15" spans="3:18" x14ac:dyDescent="0.2">
      <c r="C15" s="112" t="s">
        <v>56</v>
      </c>
      <c r="D15" s="81"/>
      <c r="E15" s="113">
        <f>'General inputs'!$H$23</f>
        <v>25569</v>
      </c>
      <c r="F15" s="81"/>
      <c r="G15" s="81"/>
      <c r="H15" s="110"/>
      <c r="I15" s="81"/>
      <c r="J15" s="81"/>
      <c r="K15" s="81"/>
      <c r="L15" s="81"/>
      <c r="M15" s="81"/>
      <c r="N15" s="81"/>
      <c r="O15" s="81"/>
      <c r="P15" s="81"/>
      <c r="Q15" s="81"/>
      <c r="R15" s="81"/>
    </row>
    <row r="16" spans="3:18" x14ac:dyDescent="0.2">
      <c r="C16" s="112" t="s">
        <v>57</v>
      </c>
      <c r="D16" s="81"/>
      <c r="E16" s="114">
        <f>'General inputs'!$H$24</f>
        <v>35064</v>
      </c>
      <c r="F16" s="81"/>
      <c r="G16" s="81"/>
      <c r="H16" s="110"/>
      <c r="I16" s="81"/>
      <c r="J16" s="81"/>
      <c r="K16" s="81"/>
      <c r="L16" s="81"/>
      <c r="M16" s="81"/>
      <c r="N16" s="81"/>
      <c r="O16" s="81"/>
      <c r="P16" s="81"/>
      <c r="Q16" s="81"/>
      <c r="R16" s="81"/>
    </row>
    <row r="17" spans="3:18" x14ac:dyDescent="0.2">
      <c r="C17" s="81"/>
      <c r="D17" s="81"/>
      <c r="E17" s="81"/>
      <c r="F17" s="81"/>
      <c r="G17" s="81"/>
      <c r="H17" s="81"/>
      <c r="I17" s="81"/>
      <c r="J17" s="81"/>
      <c r="K17" s="81"/>
      <c r="L17" s="81"/>
      <c r="M17" s="81"/>
      <c r="N17" s="81"/>
      <c r="O17" s="81"/>
      <c r="P17" s="81"/>
      <c r="Q17" s="81"/>
      <c r="R17" s="81"/>
    </row>
    <row r="18" spans="3:18" ht="15.6" x14ac:dyDescent="0.3">
      <c r="C18" s="196" t="s">
        <v>194</v>
      </c>
      <c r="E18" s="81"/>
      <c r="F18" s="81"/>
      <c r="G18" s="81"/>
      <c r="H18" s="81"/>
      <c r="I18" s="81"/>
      <c r="J18" s="81"/>
      <c r="K18" s="81"/>
      <c r="L18" s="81"/>
      <c r="M18" s="81"/>
      <c r="N18" s="81"/>
      <c r="P18" s="81"/>
      <c r="Q18" s="81"/>
      <c r="R18" s="81"/>
    </row>
    <row r="19" spans="3:18" x14ac:dyDescent="0.2">
      <c r="C19" s="81"/>
      <c r="D19" s="81"/>
      <c r="E19" s="81"/>
      <c r="F19" s="81"/>
      <c r="G19" s="81"/>
      <c r="H19" s="81"/>
      <c r="I19" s="81"/>
      <c r="K19" s="81"/>
      <c r="L19" s="81"/>
      <c r="M19" s="81"/>
      <c r="N19" s="81"/>
      <c r="O19" s="81"/>
      <c r="P19" s="81"/>
      <c r="Q19" s="81"/>
      <c r="R19" s="81"/>
    </row>
    <row r="20" spans="3:18" ht="12" x14ac:dyDescent="0.25">
      <c r="C20" s="111" t="s">
        <v>16</v>
      </c>
      <c r="D20" s="81"/>
      <c r="F20" s="81"/>
      <c r="G20" s="81"/>
      <c r="H20" s="111" t="s">
        <v>17</v>
      </c>
      <c r="I20" s="81"/>
      <c r="K20" s="81"/>
      <c r="L20" s="111" t="s">
        <v>18</v>
      </c>
      <c r="M20" s="111"/>
      <c r="P20" s="81"/>
      <c r="Q20" s="81"/>
      <c r="R20" s="81"/>
    </row>
    <row r="21" spans="3:18" ht="45.6" x14ac:dyDescent="0.2">
      <c r="C21" s="189" t="s">
        <v>13</v>
      </c>
      <c r="D21" s="35" t="s">
        <v>12</v>
      </c>
      <c r="E21" s="189" t="s">
        <v>14</v>
      </c>
      <c r="F21" s="35" t="s">
        <v>23</v>
      </c>
      <c r="G21" s="81"/>
      <c r="H21" s="189" t="s">
        <v>29</v>
      </c>
      <c r="I21" s="189" t="s">
        <v>88</v>
      </c>
      <c r="J21" s="189" t="s">
        <v>86</v>
      </c>
      <c r="K21" s="81"/>
      <c r="L21" s="189" t="s">
        <v>87</v>
      </c>
      <c r="M21" s="35" t="s">
        <v>109</v>
      </c>
      <c r="N21" s="189" t="str">
        <f>"MEERA value per unit/measure of length (B) 
("&amp;'General inputs'!$H$42&amp;" as at 1 July "&amp;LEFT('General inputs'!$I$40,4)&amp;")"</f>
        <v>MEERA value per unit/measure of length (B) 
($ as at 1 July 2026)</v>
      </c>
      <c r="O21" s="189" t="str">
        <f>"Total MEERA value (A x B)
("&amp;'General inputs'!$H$42&amp;", $"&amp;'General inputs'!$I$40&amp;")"</f>
        <v>Total MEERA value (A x B)
($, $2026-27)</v>
      </c>
      <c r="P21" s="35" t="str">
        <f>"MEERA value to be recovered via DSP ("&amp;'General inputs'!$H$42&amp;", $"&amp;'General inputs'!$I$40&amp;")"</f>
        <v>MEERA value to be recovered via DSP ($, $2026-27)</v>
      </c>
      <c r="Q21" s="81"/>
      <c r="R21" s="81"/>
    </row>
    <row r="22" spans="3:18" x14ac:dyDescent="0.2">
      <c r="C22" s="213"/>
      <c r="D22" s="221"/>
      <c r="E22" s="216"/>
      <c r="F22" s="222" t="str">
        <f>IF(E22="","-",IF(OR(E22&lt;$E$15,E22&gt;$E$16),"ERROR - date outside of range","Date check - OK"))</f>
        <v>-</v>
      </c>
      <c r="G22" s="223"/>
      <c r="H22" s="224"/>
      <c r="I22" s="213"/>
      <c r="J22" s="225" t="str">
        <f>IFERROR(MIN('MP Calculations'!$E$29/I22,1),"-")</f>
        <v>-</v>
      </c>
      <c r="K22" s="226"/>
      <c r="L22" s="213"/>
      <c r="M22" s="227"/>
      <c r="N22" s="213"/>
      <c r="O22" s="228" t="str">
        <f>IF(N22="","-",L22*N22)</f>
        <v>-</v>
      </c>
      <c r="P22" s="229" t="str">
        <f>IF(O22="-","-",IF(OR(E22&lt;$E$15,E22&gt;$E$16),0,O22*J22))</f>
        <v>-</v>
      </c>
      <c r="Q22" s="81"/>
      <c r="R22" s="81"/>
    </row>
    <row r="23" spans="3:18" ht="24" customHeight="1" x14ac:dyDescent="0.2">
      <c r="C23" s="214"/>
      <c r="D23" s="230"/>
      <c r="E23" s="217"/>
      <c r="F23" s="231" t="str">
        <f t="shared" ref="F23:F86" si="0">IF(E23="","-",IF(OR(E23&lt;$E$15,E23&gt;$E$16),"ERROR - date outside of range","Date check - OK"))</f>
        <v>-</v>
      </c>
      <c r="G23" s="223"/>
      <c r="H23" s="232"/>
      <c r="I23" s="214"/>
      <c r="J23" s="233" t="str">
        <f>IFERROR(MIN('MP Calculations'!$E$29/I23,1),"-")</f>
        <v>-</v>
      </c>
      <c r="K23" s="234"/>
      <c r="L23" s="214"/>
      <c r="M23" s="214"/>
      <c r="N23" s="235"/>
      <c r="O23" s="236" t="str">
        <f t="shared" ref="O23:O86" si="1">IF(N23="","-",L23*N23)</f>
        <v>-</v>
      </c>
      <c r="P23" s="237" t="str">
        <f t="shared" ref="P23:P86" si="2">IF(O23="-","-",IF(OR(E23&lt;$E$15,E23&gt;$E$16),0,O23*J23))</f>
        <v>-</v>
      </c>
      <c r="Q23" s="81"/>
      <c r="R23" s="81"/>
    </row>
    <row r="24" spans="3:18" x14ac:dyDescent="0.2">
      <c r="C24" s="214"/>
      <c r="D24" s="230"/>
      <c r="E24" s="219"/>
      <c r="F24" s="231" t="str">
        <f t="shared" si="0"/>
        <v>-</v>
      </c>
      <c r="G24" s="223"/>
      <c r="H24" s="232"/>
      <c r="I24" s="214"/>
      <c r="J24" s="233" t="str">
        <f>IFERROR(MIN('MP Calculations'!$E$29/I24,1),"-")</f>
        <v>-</v>
      </c>
      <c r="K24" s="238"/>
      <c r="L24" s="214"/>
      <c r="M24" s="214"/>
      <c r="N24" s="214"/>
      <c r="O24" s="236" t="str">
        <f t="shared" si="1"/>
        <v>-</v>
      </c>
      <c r="P24" s="237" t="str">
        <f t="shared" si="2"/>
        <v>-</v>
      </c>
      <c r="Q24" s="81"/>
      <c r="R24" s="81"/>
    </row>
    <row r="25" spans="3:18" x14ac:dyDescent="0.2">
      <c r="C25" s="214"/>
      <c r="D25" s="230"/>
      <c r="E25" s="219"/>
      <c r="F25" s="231" t="str">
        <f>IF(E25="","-",IF(OR(E25&lt;$E$15,E25&gt;$E$16),"ERROR - date outside of range","Date check - OK"))</f>
        <v>-</v>
      </c>
      <c r="G25" s="223"/>
      <c r="H25" s="232"/>
      <c r="I25" s="214"/>
      <c r="J25" s="233" t="str">
        <f>IFERROR(MIN('MP Calculations'!$E$29/I25,1),"-")</f>
        <v>-</v>
      </c>
      <c r="K25" s="238"/>
      <c r="L25" s="214"/>
      <c r="M25" s="214"/>
      <c r="N25" s="214"/>
      <c r="O25" s="236" t="str">
        <f t="shared" si="1"/>
        <v>-</v>
      </c>
      <c r="P25" s="237" t="str">
        <f t="shared" si="2"/>
        <v>-</v>
      </c>
      <c r="Q25" s="81"/>
      <c r="R25" s="81"/>
    </row>
    <row r="26" spans="3:18" x14ac:dyDescent="0.2">
      <c r="C26" s="214"/>
      <c r="D26" s="230"/>
      <c r="E26" s="219"/>
      <c r="F26" s="231" t="str">
        <f t="shared" si="0"/>
        <v>-</v>
      </c>
      <c r="G26" s="223"/>
      <c r="H26" s="232"/>
      <c r="I26" s="214"/>
      <c r="J26" s="233" t="str">
        <f>IFERROR(MIN('MP Calculations'!$E$29/I26,1),"-")</f>
        <v>-</v>
      </c>
      <c r="K26" s="238"/>
      <c r="L26" s="214"/>
      <c r="M26" s="214"/>
      <c r="N26" s="214"/>
      <c r="O26" s="236" t="str">
        <f t="shared" si="1"/>
        <v>-</v>
      </c>
      <c r="P26" s="237" t="str">
        <f>IF(O26="-","-",IF(OR(E26&lt;$E$15,E26&gt;$E$16),0,O26*J26))</f>
        <v>-</v>
      </c>
      <c r="Q26" s="81"/>
      <c r="R26" s="81"/>
    </row>
    <row r="27" spans="3:18" x14ac:dyDescent="0.2">
      <c r="C27" s="214"/>
      <c r="D27" s="230"/>
      <c r="E27" s="219"/>
      <c r="F27" s="231" t="str">
        <f t="shared" si="0"/>
        <v>-</v>
      </c>
      <c r="G27" s="223"/>
      <c r="H27" s="232"/>
      <c r="I27" s="214"/>
      <c r="J27" s="233" t="str">
        <f>IFERROR(MIN('MP Calculations'!$E$29/I27,1),"-")</f>
        <v>-</v>
      </c>
      <c r="K27" s="238"/>
      <c r="L27" s="214"/>
      <c r="M27" s="214"/>
      <c r="N27" s="214"/>
      <c r="O27" s="236" t="str">
        <f t="shared" si="1"/>
        <v>-</v>
      </c>
      <c r="P27" s="237" t="str">
        <f t="shared" si="2"/>
        <v>-</v>
      </c>
      <c r="Q27" s="81"/>
      <c r="R27" s="81"/>
    </row>
    <row r="28" spans="3:18" x14ac:dyDescent="0.2">
      <c r="C28" s="214"/>
      <c r="D28" s="230"/>
      <c r="E28" s="219"/>
      <c r="F28" s="231" t="str">
        <f t="shared" si="0"/>
        <v>-</v>
      </c>
      <c r="G28" s="223"/>
      <c r="H28" s="232"/>
      <c r="I28" s="214"/>
      <c r="J28" s="233" t="str">
        <f>IFERROR(MIN('MP Calculations'!$E$29/I28,1),"-")</f>
        <v>-</v>
      </c>
      <c r="K28" s="238"/>
      <c r="L28" s="214"/>
      <c r="M28" s="214"/>
      <c r="N28" s="214"/>
      <c r="O28" s="236" t="str">
        <f t="shared" si="1"/>
        <v>-</v>
      </c>
      <c r="P28" s="237" t="str">
        <f t="shared" si="2"/>
        <v>-</v>
      </c>
      <c r="Q28" s="81"/>
      <c r="R28" s="81"/>
    </row>
    <row r="29" spans="3:18" x14ac:dyDescent="0.2">
      <c r="C29" s="214"/>
      <c r="D29" s="230"/>
      <c r="E29" s="219"/>
      <c r="F29" s="231" t="str">
        <f t="shared" si="0"/>
        <v>-</v>
      </c>
      <c r="G29" s="223"/>
      <c r="H29" s="232"/>
      <c r="I29" s="214"/>
      <c r="J29" s="233" t="str">
        <f>IFERROR(MIN('MP Calculations'!$E$29/I29,1),"-")</f>
        <v>-</v>
      </c>
      <c r="K29" s="238"/>
      <c r="L29" s="214"/>
      <c r="M29" s="214"/>
      <c r="N29" s="214"/>
      <c r="O29" s="236" t="str">
        <f t="shared" si="1"/>
        <v>-</v>
      </c>
      <c r="P29" s="237" t="str">
        <f t="shared" si="2"/>
        <v>-</v>
      </c>
      <c r="Q29" s="81"/>
      <c r="R29" s="81"/>
    </row>
    <row r="30" spans="3:18" x14ac:dyDescent="0.2">
      <c r="C30" s="214"/>
      <c r="D30" s="230"/>
      <c r="E30" s="219"/>
      <c r="F30" s="231" t="str">
        <f t="shared" si="0"/>
        <v>-</v>
      </c>
      <c r="G30" s="223"/>
      <c r="H30" s="232"/>
      <c r="I30" s="214"/>
      <c r="J30" s="233" t="str">
        <f>IFERROR(MIN('MP Calculations'!$E$29/I30,1),"-")</f>
        <v>-</v>
      </c>
      <c r="K30" s="238"/>
      <c r="L30" s="214"/>
      <c r="M30" s="214"/>
      <c r="N30" s="214"/>
      <c r="O30" s="236" t="str">
        <f t="shared" si="1"/>
        <v>-</v>
      </c>
      <c r="P30" s="237" t="str">
        <f t="shared" si="2"/>
        <v>-</v>
      </c>
      <c r="Q30" s="81"/>
      <c r="R30" s="81"/>
    </row>
    <row r="31" spans="3:18" x14ac:dyDescent="0.2">
      <c r="C31" s="214"/>
      <c r="D31" s="230"/>
      <c r="E31" s="219"/>
      <c r="F31" s="231" t="str">
        <f t="shared" si="0"/>
        <v>-</v>
      </c>
      <c r="G31" s="223"/>
      <c r="H31" s="232"/>
      <c r="I31" s="214"/>
      <c r="J31" s="233" t="str">
        <f>IFERROR(MIN('MP Calculations'!$E$29/I31,1),"-")</f>
        <v>-</v>
      </c>
      <c r="K31" s="238"/>
      <c r="L31" s="214"/>
      <c r="M31" s="214"/>
      <c r="N31" s="214"/>
      <c r="O31" s="236" t="str">
        <f t="shared" si="1"/>
        <v>-</v>
      </c>
      <c r="P31" s="237" t="str">
        <f t="shared" si="2"/>
        <v>-</v>
      </c>
      <c r="Q31" s="81"/>
      <c r="R31" s="81"/>
    </row>
    <row r="32" spans="3:18" x14ac:dyDescent="0.2">
      <c r="C32" s="214"/>
      <c r="D32" s="230"/>
      <c r="E32" s="219"/>
      <c r="F32" s="231" t="str">
        <f t="shared" si="0"/>
        <v>-</v>
      </c>
      <c r="G32" s="223"/>
      <c r="H32" s="232"/>
      <c r="I32" s="214"/>
      <c r="J32" s="233" t="str">
        <f>IFERROR(MIN('MP Calculations'!$E$29/I32,1),"-")</f>
        <v>-</v>
      </c>
      <c r="K32" s="238"/>
      <c r="L32" s="214"/>
      <c r="M32" s="214"/>
      <c r="N32" s="214"/>
      <c r="O32" s="236" t="str">
        <f t="shared" si="1"/>
        <v>-</v>
      </c>
      <c r="P32" s="237" t="str">
        <f t="shared" si="2"/>
        <v>-</v>
      </c>
      <c r="Q32" s="81"/>
      <c r="R32" s="81"/>
    </row>
    <row r="33" spans="3:18" x14ac:dyDescent="0.2">
      <c r="C33" s="214"/>
      <c r="D33" s="230"/>
      <c r="E33" s="219"/>
      <c r="F33" s="231" t="str">
        <f t="shared" si="0"/>
        <v>-</v>
      </c>
      <c r="G33" s="223"/>
      <c r="H33" s="232"/>
      <c r="I33" s="214"/>
      <c r="J33" s="233" t="str">
        <f>IFERROR(MIN('MP Calculations'!$E$29/I33,1),"-")</f>
        <v>-</v>
      </c>
      <c r="K33" s="238"/>
      <c r="L33" s="214"/>
      <c r="M33" s="214"/>
      <c r="N33" s="214"/>
      <c r="O33" s="236" t="str">
        <f t="shared" si="1"/>
        <v>-</v>
      </c>
      <c r="P33" s="237" t="str">
        <f t="shared" si="2"/>
        <v>-</v>
      </c>
      <c r="Q33" s="81"/>
      <c r="R33" s="81"/>
    </row>
    <row r="34" spans="3:18" x14ac:dyDescent="0.2">
      <c r="C34" s="214"/>
      <c r="D34" s="230"/>
      <c r="E34" s="219"/>
      <c r="F34" s="231" t="str">
        <f t="shared" si="0"/>
        <v>-</v>
      </c>
      <c r="G34" s="223"/>
      <c r="H34" s="232"/>
      <c r="I34" s="214"/>
      <c r="J34" s="233" t="str">
        <f>IFERROR(MIN('MP Calculations'!$E$29/I34,1),"-")</f>
        <v>-</v>
      </c>
      <c r="K34" s="238"/>
      <c r="L34" s="214"/>
      <c r="M34" s="214"/>
      <c r="N34" s="214"/>
      <c r="O34" s="236" t="str">
        <f t="shared" si="1"/>
        <v>-</v>
      </c>
      <c r="P34" s="237" t="str">
        <f t="shared" si="2"/>
        <v>-</v>
      </c>
      <c r="Q34" s="81"/>
      <c r="R34" s="81"/>
    </row>
    <row r="35" spans="3:18" x14ac:dyDescent="0.2">
      <c r="C35" s="214"/>
      <c r="D35" s="230"/>
      <c r="E35" s="219"/>
      <c r="F35" s="231" t="str">
        <f t="shared" si="0"/>
        <v>-</v>
      </c>
      <c r="G35" s="223"/>
      <c r="H35" s="232"/>
      <c r="I35" s="214"/>
      <c r="J35" s="233" t="str">
        <f>IFERROR(MIN('MP Calculations'!$E$29/I35,1),"-")</f>
        <v>-</v>
      </c>
      <c r="K35" s="238"/>
      <c r="L35" s="214"/>
      <c r="M35" s="214"/>
      <c r="N35" s="214"/>
      <c r="O35" s="236" t="str">
        <f t="shared" si="1"/>
        <v>-</v>
      </c>
      <c r="P35" s="237" t="str">
        <f t="shared" si="2"/>
        <v>-</v>
      </c>
      <c r="Q35" s="81"/>
      <c r="R35" s="81"/>
    </row>
    <row r="36" spans="3:18" x14ac:dyDescent="0.2">
      <c r="C36" s="214"/>
      <c r="D36" s="230"/>
      <c r="E36" s="219"/>
      <c r="F36" s="231" t="str">
        <f t="shared" si="0"/>
        <v>-</v>
      </c>
      <c r="G36" s="223"/>
      <c r="H36" s="232"/>
      <c r="I36" s="214"/>
      <c r="J36" s="233" t="str">
        <f>IFERROR(MIN('MP Calculations'!$E$29/I36,1),"-")</f>
        <v>-</v>
      </c>
      <c r="K36" s="238"/>
      <c r="L36" s="214"/>
      <c r="M36" s="214"/>
      <c r="N36" s="214"/>
      <c r="O36" s="236" t="str">
        <f t="shared" si="1"/>
        <v>-</v>
      </c>
      <c r="P36" s="237" t="str">
        <f t="shared" si="2"/>
        <v>-</v>
      </c>
      <c r="Q36" s="81"/>
      <c r="R36" s="81"/>
    </row>
    <row r="37" spans="3:18" x14ac:dyDescent="0.2">
      <c r="C37" s="214"/>
      <c r="D37" s="230"/>
      <c r="E37" s="219"/>
      <c r="F37" s="231" t="str">
        <f t="shared" si="0"/>
        <v>-</v>
      </c>
      <c r="G37" s="223"/>
      <c r="H37" s="232"/>
      <c r="I37" s="214"/>
      <c r="J37" s="233" t="str">
        <f>IFERROR(MIN('MP Calculations'!$E$29/I37,1),"-")</f>
        <v>-</v>
      </c>
      <c r="K37" s="238"/>
      <c r="L37" s="214"/>
      <c r="M37" s="214"/>
      <c r="N37" s="214"/>
      <c r="O37" s="236" t="str">
        <f t="shared" si="1"/>
        <v>-</v>
      </c>
      <c r="P37" s="237" t="str">
        <f t="shared" si="2"/>
        <v>-</v>
      </c>
      <c r="Q37" s="81"/>
      <c r="R37" s="81"/>
    </row>
    <row r="38" spans="3:18" x14ac:dyDescent="0.2">
      <c r="C38" s="214"/>
      <c r="D38" s="230"/>
      <c r="E38" s="219"/>
      <c r="F38" s="231" t="str">
        <f t="shared" si="0"/>
        <v>-</v>
      </c>
      <c r="G38" s="223"/>
      <c r="H38" s="232"/>
      <c r="I38" s="214"/>
      <c r="J38" s="233" t="str">
        <f>IFERROR(MIN('MP Calculations'!$E$29/I38,1),"-")</f>
        <v>-</v>
      </c>
      <c r="K38" s="238"/>
      <c r="L38" s="214"/>
      <c r="M38" s="214"/>
      <c r="N38" s="214"/>
      <c r="O38" s="236" t="str">
        <f t="shared" si="1"/>
        <v>-</v>
      </c>
      <c r="P38" s="237" t="str">
        <f t="shared" si="2"/>
        <v>-</v>
      </c>
      <c r="Q38" s="81"/>
      <c r="R38" s="81"/>
    </row>
    <row r="39" spans="3:18" x14ac:dyDescent="0.2">
      <c r="C39" s="214"/>
      <c r="D39" s="230"/>
      <c r="E39" s="219"/>
      <c r="F39" s="231" t="str">
        <f t="shared" si="0"/>
        <v>-</v>
      </c>
      <c r="G39" s="223"/>
      <c r="H39" s="232"/>
      <c r="I39" s="214"/>
      <c r="J39" s="233" t="str">
        <f>IFERROR(MIN('MP Calculations'!$E$29/I39,1),"-")</f>
        <v>-</v>
      </c>
      <c r="K39" s="238"/>
      <c r="L39" s="214"/>
      <c r="M39" s="214"/>
      <c r="N39" s="214"/>
      <c r="O39" s="236" t="str">
        <f t="shared" si="1"/>
        <v>-</v>
      </c>
      <c r="P39" s="237" t="str">
        <f t="shared" si="2"/>
        <v>-</v>
      </c>
      <c r="Q39" s="81"/>
      <c r="R39" s="81"/>
    </row>
    <row r="40" spans="3:18" x14ac:dyDescent="0.2">
      <c r="C40" s="214"/>
      <c r="D40" s="230"/>
      <c r="E40" s="219"/>
      <c r="F40" s="231" t="str">
        <f t="shared" si="0"/>
        <v>-</v>
      </c>
      <c r="G40" s="223"/>
      <c r="H40" s="232"/>
      <c r="I40" s="214"/>
      <c r="J40" s="233" t="str">
        <f>IFERROR(MIN('MP Calculations'!$E$29/I40,1),"-")</f>
        <v>-</v>
      </c>
      <c r="K40" s="238"/>
      <c r="L40" s="214"/>
      <c r="M40" s="214"/>
      <c r="N40" s="214"/>
      <c r="O40" s="236" t="str">
        <f t="shared" si="1"/>
        <v>-</v>
      </c>
      <c r="P40" s="237" t="str">
        <f t="shared" si="2"/>
        <v>-</v>
      </c>
      <c r="Q40" s="81"/>
      <c r="R40" s="81"/>
    </row>
    <row r="41" spans="3:18" x14ac:dyDescent="0.2">
      <c r="C41" s="214"/>
      <c r="D41" s="230"/>
      <c r="E41" s="219"/>
      <c r="F41" s="231" t="str">
        <f t="shared" si="0"/>
        <v>-</v>
      </c>
      <c r="G41" s="223"/>
      <c r="H41" s="232"/>
      <c r="I41" s="214"/>
      <c r="J41" s="233" t="str">
        <f>IFERROR(MIN('MP Calculations'!$E$29/I41,1),"-")</f>
        <v>-</v>
      </c>
      <c r="K41" s="238"/>
      <c r="L41" s="214"/>
      <c r="M41" s="214"/>
      <c r="N41" s="214"/>
      <c r="O41" s="236" t="str">
        <f t="shared" si="1"/>
        <v>-</v>
      </c>
      <c r="P41" s="237" t="str">
        <f t="shared" si="2"/>
        <v>-</v>
      </c>
      <c r="Q41" s="81"/>
      <c r="R41" s="81"/>
    </row>
    <row r="42" spans="3:18" x14ac:dyDescent="0.2">
      <c r="C42" s="214"/>
      <c r="D42" s="230"/>
      <c r="E42" s="219"/>
      <c r="F42" s="231" t="str">
        <f t="shared" si="0"/>
        <v>-</v>
      </c>
      <c r="G42" s="223"/>
      <c r="H42" s="232"/>
      <c r="I42" s="214"/>
      <c r="J42" s="233" t="str">
        <f>IFERROR(MIN('MP Calculations'!$E$29/I42,1),"-")</f>
        <v>-</v>
      </c>
      <c r="K42" s="238"/>
      <c r="L42" s="214"/>
      <c r="M42" s="214"/>
      <c r="N42" s="214"/>
      <c r="O42" s="236" t="str">
        <f t="shared" si="1"/>
        <v>-</v>
      </c>
      <c r="P42" s="237" t="str">
        <f t="shared" si="2"/>
        <v>-</v>
      </c>
      <c r="Q42" s="81"/>
      <c r="R42" s="81"/>
    </row>
    <row r="43" spans="3:18" x14ac:dyDescent="0.2">
      <c r="C43" s="214"/>
      <c r="D43" s="230"/>
      <c r="E43" s="219"/>
      <c r="F43" s="231" t="str">
        <f t="shared" si="0"/>
        <v>-</v>
      </c>
      <c r="G43" s="223"/>
      <c r="H43" s="232"/>
      <c r="I43" s="214"/>
      <c r="J43" s="233" t="str">
        <f>IFERROR(MIN('MP Calculations'!$E$29/I43,1),"-")</f>
        <v>-</v>
      </c>
      <c r="K43" s="238"/>
      <c r="L43" s="214"/>
      <c r="M43" s="214"/>
      <c r="N43" s="214"/>
      <c r="O43" s="236" t="str">
        <f t="shared" si="1"/>
        <v>-</v>
      </c>
      <c r="P43" s="237" t="str">
        <f t="shared" si="2"/>
        <v>-</v>
      </c>
      <c r="Q43" s="81"/>
      <c r="R43" s="81"/>
    </row>
    <row r="44" spans="3:18" x14ac:dyDescent="0.2">
      <c r="C44" s="214"/>
      <c r="D44" s="230"/>
      <c r="E44" s="219"/>
      <c r="F44" s="231" t="str">
        <f t="shared" si="0"/>
        <v>-</v>
      </c>
      <c r="G44" s="223"/>
      <c r="H44" s="232"/>
      <c r="I44" s="214"/>
      <c r="J44" s="233" t="str">
        <f>IFERROR(MIN('MP Calculations'!$E$29/I44,1),"-")</f>
        <v>-</v>
      </c>
      <c r="K44" s="238"/>
      <c r="L44" s="214"/>
      <c r="M44" s="214"/>
      <c r="N44" s="214"/>
      <c r="O44" s="236" t="str">
        <f t="shared" si="1"/>
        <v>-</v>
      </c>
      <c r="P44" s="237" t="str">
        <f t="shared" si="2"/>
        <v>-</v>
      </c>
      <c r="Q44" s="81"/>
      <c r="R44" s="81"/>
    </row>
    <row r="45" spans="3:18" x14ac:dyDescent="0.2">
      <c r="C45" s="214"/>
      <c r="D45" s="230"/>
      <c r="E45" s="219"/>
      <c r="F45" s="231" t="str">
        <f t="shared" si="0"/>
        <v>-</v>
      </c>
      <c r="G45" s="223"/>
      <c r="H45" s="232"/>
      <c r="I45" s="214"/>
      <c r="J45" s="233" t="str">
        <f>IFERROR(MIN('MP Calculations'!$E$29/I45,1),"-")</f>
        <v>-</v>
      </c>
      <c r="K45" s="238"/>
      <c r="L45" s="214"/>
      <c r="M45" s="214"/>
      <c r="N45" s="214"/>
      <c r="O45" s="236" t="str">
        <f t="shared" si="1"/>
        <v>-</v>
      </c>
      <c r="P45" s="237" t="str">
        <f t="shared" si="2"/>
        <v>-</v>
      </c>
      <c r="Q45" s="81"/>
      <c r="R45" s="81"/>
    </row>
    <row r="46" spans="3:18" x14ac:dyDescent="0.2">
      <c r="C46" s="214"/>
      <c r="D46" s="230"/>
      <c r="E46" s="219"/>
      <c r="F46" s="231" t="str">
        <f t="shared" si="0"/>
        <v>-</v>
      </c>
      <c r="G46" s="223"/>
      <c r="H46" s="232"/>
      <c r="I46" s="214"/>
      <c r="J46" s="233" t="str">
        <f>IFERROR(MIN('MP Calculations'!$E$29/I46,1),"-")</f>
        <v>-</v>
      </c>
      <c r="K46" s="238"/>
      <c r="L46" s="214"/>
      <c r="M46" s="214"/>
      <c r="N46" s="214"/>
      <c r="O46" s="236" t="str">
        <f t="shared" si="1"/>
        <v>-</v>
      </c>
      <c r="P46" s="237" t="str">
        <f t="shared" si="2"/>
        <v>-</v>
      </c>
      <c r="Q46" s="81"/>
      <c r="R46" s="81"/>
    </row>
    <row r="47" spans="3:18" x14ac:dyDescent="0.2">
      <c r="C47" s="214"/>
      <c r="D47" s="230"/>
      <c r="E47" s="219"/>
      <c r="F47" s="231" t="str">
        <f t="shared" si="0"/>
        <v>-</v>
      </c>
      <c r="G47" s="223"/>
      <c r="H47" s="232"/>
      <c r="I47" s="214"/>
      <c r="J47" s="233" t="str">
        <f>IFERROR(MIN('MP Calculations'!$E$29/I47,1),"-")</f>
        <v>-</v>
      </c>
      <c r="K47" s="238"/>
      <c r="L47" s="214"/>
      <c r="M47" s="214"/>
      <c r="N47" s="214"/>
      <c r="O47" s="236" t="str">
        <f t="shared" si="1"/>
        <v>-</v>
      </c>
      <c r="P47" s="237" t="str">
        <f t="shared" si="2"/>
        <v>-</v>
      </c>
      <c r="Q47" s="81"/>
      <c r="R47" s="81"/>
    </row>
    <row r="48" spans="3:18" x14ac:dyDescent="0.2">
      <c r="C48" s="214"/>
      <c r="D48" s="230"/>
      <c r="E48" s="219"/>
      <c r="F48" s="231" t="str">
        <f t="shared" si="0"/>
        <v>-</v>
      </c>
      <c r="G48" s="223"/>
      <c r="H48" s="232"/>
      <c r="I48" s="214"/>
      <c r="J48" s="233" t="str">
        <f>IFERROR(MIN('MP Calculations'!$E$29/I48,1),"-")</f>
        <v>-</v>
      </c>
      <c r="K48" s="238"/>
      <c r="L48" s="214"/>
      <c r="M48" s="214"/>
      <c r="N48" s="214"/>
      <c r="O48" s="236" t="str">
        <f t="shared" si="1"/>
        <v>-</v>
      </c>
      <c r="P48" s="237" t="str">
        <f t="shared" si="2"/>
        <v>-</v>
      </c>
      <c r="Q48" s="81"/>
      <c r="R48" s="81"/>
    </row>
    <row r="49" spans="3:18" x14ac:dyDescent="0.2">
      <c r="C49" s="214"/>
      <c r="D49" s="230"/>
      <c r="E49" s="219"/>
      <c r="F49" s="231" t="str">
        <f t="shared" si="0"/>
        <v>-</v>
      </c>
      <c r="G49" s="223"/>
      <c r="H49" s="232"/>
      <c r="I49" s="214"/>
      <c r="J49" s="233" t="str">
        <f>IFERROR(MIN('MP Calculations'!$E$29/I49,1),"-")</f>
        <v>-</v>
      </c>
      <c r="K49" s="238"/>
      <c r="L49" s="214"/>
      <c r="M49" s="214"/>
      <c r="N49" s="214"/>
      <c r="O49" s="236" t="str">
        <f t="shared" si="1"/>
        <v>-</v>
      </c>
      <c r="P49" s="237" t="str">
        <f t="shared" si="2"/>
        <v>-</v>
      </c>
      <c r="Q49" s="81"/>
      <c r="R49" s="81"/>
    </row>
    <row r="50" spans="3:18" x14ac:dyDescent="0.2">
      <c r="C50" s="214"/>
      <c r="D50" s="230"/>
      <c r="E50" s="219"/>
      <c r="F50" s="231" t="str">
        <f t="shared" si="0"/>
        <v>-</v>
      </c>
      <c r="G50" s="223"/>
      <c r="H50" s="232"/>
      <c r="I50" s="214"/>
      <c r="J50" s="233" t="str">
        <f>IFERROR(MIN('MP Calculations'!$E$29/I50,1),"-")</f>
        <v>-</v>
      </c>
      <c r="K50" s="238"/>
      <c r="L50" s="214"/>
      <c r="M50" s="214"/>
      <c r="N50" s="214"/>
      <c r="O50" s="236" t="str">
        <f t="shared" si="1"/>
        <v>-</v>
      </c>
      <c r="P50" s="237" t="str">
        <f t="shared" si="2"/>
        <v>-</v>
      </c>
      <c r="Q50" s="81"/>
      <c r="R50" s="81"/>
    </row>
    <row r="51" spans="3:18" x14ac:dyDescent="0.2">
      <c r="C51" s="214"/>
      <c r="D51" s="230"/>
      <c r="E51" s="219"/>
      <c r="F51" s="231" t="str">
        <f t="shared" si="0"/>
        <v>-</v>
      </c>
      <c r="G51" s="223"/>
      <c r="H51" s="232"/>
      <c r="I51" s="214"/>
      <c r="J51" s="233" t="str">
        <f>IFERROR(MIN('MP Calculations'!$E$29/I51,1),"-")</f>
        <v>-</v>
      </c>
      <c r="K51" s="238"/>
      <c r="L51" s="214"/>
      <c r="M51" s="214"/>
      <c r="N51" s="214"/>
      <c r="O51" s="236" t="str">
        <f t="shared" si="1"/>
        <v>-</v>
      </c>
      <c r="P51" s="237" t="str">
        <f t="shared" si="2"/>
        <v>-</v>
      </c>
      <c r="Q51" s="81"/>
      <c r="R51" s="81"/>
    </row>
    <row r="52" spans="3:18" x14ac:dyDescent="0.2">
      <c r="C52" s="214"/>
      <c r="D52" s="230"/>
      <c r="E52" s="219"/>
      <c r="F52" s="231" t="str">
        <f t="shared" si="0"/>
        <v>-</v>
      </c>
      <c r="G52" s="223"/>
      <c r="H52" s="232"/>
      <c r="I52" s="214"/>
      <c r="J52" s="233" t="str">
        <f>IFERROR(MIN('MP Calculations'!$E$29/I52,1),"-")</f>
        <v>-</v>
      </c>
      <c r="K52" s="238"/>
      <c r="L52" s="214"/>
      <c r="M52" s="214"/>
      <c r="N52" s="214"/>
      <c r="O52" s="236" t="str">
        <f t="shared" si="1"/>
        <v>-</v>
      </c>
      <c r="P52" s="237" t="str">
        <f t="shared" si="2"/>
        <v>-</v>
      </c>
      <c r="Q52" s="81"/>
      <c r="R52" s="81"/>
    </row>
    <row r="53" spans="3:18" x14ac:dyDescent="0.2">
      <c r="C53" s="214"/>
      <c r="D53" s="230"/>
      <c r="E53" s="219"/>
      <c r="F53" s="231" t="str">
        <f t="shared" si="0"/>
        <v>-</v>
      </c>
      <c r="G53" s="223"/>
      <c r="H53" s="232"/>
      <c r="I53" s="214"/>
      <c r="J53" s="233" t="str">
        <f>IFERROR(MIN('MP Calculations'!$E$29/I53,1),"-")</f>
        <v>-</v>
      </c>
      <c r="K53" s="238"/>
      <c r="L53" s="214"/>
      <c r="M53" s="214"/>
      <c r="N53" s="214"/>
      <c r="O53" s="236" t="str">
        <f t="shared" si="1"/>
        <v>-</v>
      </c>
      <c r="P53" s="237" t="str">
        <f t="shared" si="2"/>
        <v>-</v>
      </c>
      <c r="Q53" s="81"/>
      <c r="R53" s="81"/>
    </row>
    <row r="54" spans="3:18" x14ac:dyDescent="0.2">
      <c r="C54" s="214"/>
      <c r="D54" s="230"/>
      <c r="E54" s="219"/>
      <c r="F54" s="231" t="str">
        <f t="shared" si="0"/>
        <v>-</v>
      </c>
      <c r="G54" s="223"/>
      <c r="H54" s="232"/>
      <c r="I54" s="214"/>
      <c r="J54" s="233" t="str">
        <f>IFERROR(MIN('MP Calculations'!$E$29/I54,1),"-")</f>
        <v>-</v>
      </c>
      <c r="K54" s="238"/>
      <c r="L54" s="214"/>
      <c r="M54" s="214"/>
      <c r="N54" s="214"/>
      <c r="O54" s="236" t="str">
        <f t="shared" si="1"/>
        <v>-</v>
      </c>
      <c r="P54" s="237" t="str">
        <f t="shared" si="2"/>
        <v>-</v>
      </c>
      <c r="Q54" s="81"/>
      <c r="R54" s="81"/>
    </row>
    <row r="55" spans="3:18" x14ac:dyDescent="0.2">
      <c r="C55" s="214"/>
      <c r="D55" s="230"/>
      <c r="E55" s="219"/>
      <c r="F55" s="231" t="str">
        <f t="shared" si="0"/>
        <v>-</v>
      </c>
      <c r="G55" s="223"/>
      <c r="H55" s="232"/>
      <c r="I55" s="214"/>
      <c r="J55" s="233" t="str">
        <f>IFERROR(MIN('MP Calculations'!$E$29/I55,1),"-")</f>
        <v>-</v>
      </c>
      <c r="K55" s="238"/>
      <c r="L55" s="214"/>
      <c r="M55" s="214"/>
      <c r="N55" s="214"/>
      <c r="O55" s="236" t="str">
        <f t="shared" si="1"/>
        <v>-</v>
      </c>
      <c r="P55" s="237" t="str">
        <f t="shared" si="2"/>
        <v>-</v>
      </c>
      <c r="Q55" s="81"/>
      <c r="R55" s="81"/>
    </row>
    <row r="56" spans="3:18" x14ac:dyDescent="0.2">
      <c r="C56" s="214"/>
      <c r="D56" s="230"/>
      <c r="E56" s="219"/>
      <c r="F56" s="231" t="str">
        <f t="shared" si="0"/>
        <v>-</v>
      </c>
      <c r="G56" s="223"/>
      <c r="H56" s="232"/>
      <c r="I56" s="214"/>
      <c r="J56" s="233" t="str">
        <f>IFERROR(MIN('MP Calculations'!$E$29/I56,1),"-")</f>
        <v>-</v>
      </c>
      <c r="K56" s="238"/>
      <c r="L56" s="214"/>
      <c r="M56" s="214"/>
      <c r="N56" s="214"/>
      <c r="O56" s="236" t="str">
        <f t="shared" si="1"/>
        <v>-</v>
      </c>
      <c r="P56" s="237" t="str">
        <f t="shared" si="2"/>
        <v>-</v>
      </c>
      <c r="Q56" s="81"/>
      <c r="R56" s="81"/>
    </row>
    <row r="57" spans="3:18" x14ac:dyDescent="0.2">
      <c r="C57" s="214"/>
      <c r="D57" s="230"/>
      <c r="E57" s="219"/>
      <c r="F57" s="231" t="str">
        <f t="shared" si="0"/>
        <v>-</v>
      </c>
      <c r="G57" s="223"/>
      <c r="H57" s="232"/>
      <c r="I57" s="214"/>
      <c r="J57" s="233" t="str">
        <f>IFERROR(MIN('MP Calculations'!$E$29/I57,1),"-")</f>
        <v>-</v>
      </c>
      <c r="K57" s="238"/>
      <c r="L57" s="214"/>
      <c r="M57" s="214"/>
      <c r="N57" s="214"/>
      <c r="O57" s="236" t="str">
        <f t="shared" si="1"/>
        <v>-</v>
      </c>
      <c r="P57" s="237" t="str">
        <f t="shared" si="2"/>
        <v>-</v>
      </c>
      <c r="Q57" s="81"/>
      <c r="R57" s="81"/>
    </row>
    <row r="58" spans="3:18" x14ac:dyDescent="0.2">
      <c r="C58" s="214"/>
      <c r="D58" s="230"/>
      <c r="E58" s="219"/>
      <c r="F58" s="231" t="str">
        <f t="shared" si="0"/>
        <v>-</v>
      </c>
      <c r="G58" s="223"/>
      <c r="H58" s="232"/>
      <c r="I58" s="214"/>
      <c r="J58" s="233" t="str">
        <f>IFERROR(MIN('MP Calculations'!$E$29/I58,1),"-")</f>
        <v>-</v>
      </c>
      <c r="K58" s="238"/>
      <c r="L58" s="214"/>
      <c r="M58" s="214"/>
      <c r="N58" s="214"/>
      <c r="O58" s="236" t="str">
        <f t="shared" si="1"/>
        <v>-</v>
      </c>
      <c r="P58" s="237" t="str">
        <f t="shared" si="2"/>
        <v>-</v>
      </c>
      <c r="Q58" s="81"/>
      <c r="R58" s="81"/>
    </row>
    <row r="59" spans="3:18" x14ac:dyDescent="0.2">
      <c r="C59" s="214"/>
      <c r="D59" s="230"/>
      <c r="E59" s="219"/>
      <c r="F59" s="231" t="str">
        <f t="shared" si="0"/>
        <v>-</v>
      </c>
      <c r="G59" s="223"/>
      <c r="H59" s="232"/>
      <c r="I59" s="214"/>
      <c r="J59" s="233" t="str">
        <f>IFERROR(MIN('MP Calculations'!$E$29/I59,1),"-")</f>
        <v>-</v>
      </c>
      <c r="K59" s="238"/>
      <c r="L59" s="214"/>
      <c r="M59" s="214"/>
      <c r="N59" s="214"/>
      <c r="O59" s="236" t="str">
        <f t="shared" si="1"/>
        <v>-</v>
      </c>
      <c r="P59" s="237" t="str">
        <f t="shared" si="2"/>
        <v>-</v>
      </c>
      <c r="Q59" s="81"/>
      <c r="R59" s="81"/>
    </row>
    <row r="60" spans="3:18" x14ac:dyDescent="0.2">
      <c r="C60" s="214"/>
      <c r="D60" s="230"/>
      <c r="E60" s="219"/>
      <c r="F60" s="231" t="str">
        <f t="shared" si="0"/>
        <v>-</v>
      </c>
      <c r="G60" s="223"/>
      <c r="H60" s="232"/>
      <c r="I60" s="214"/>
      <c r="J60" s="233" t="str">
        <f>IFERROR(MIN('MP Calculations'!$E$29/I60,1),"-")</f>
        <v>-</v>
      </c>
      <c r="K60" s="238"/>
      <c r="L60" s="214"/>
      <c r="M60" s="214"/>
      <c r="N60" s="214"/>
      <c r="O60" s="236" t="str">
        <f t="shared" si="1"/>
        <v>-</v>
      </c>
      <c r="P60" s="237" t="str">
        <f t="shared" si="2"/>
        <v>-</v>
      </c>
      <c r="Q60" s="81"/>
      <c r="R60" s="81"/>
    </row>
    <row r="61" spans="3:18" x14ac:dyDescent="0.2">
      <c r="C61" s="214"/>
      <c r="D61" s="230"/>
      <c r="E61" s="219"/>
      <c r="F61" s="231" t="str">
        <f t="shared" si="0"/>
        <v>-</v>
      </c>
      <c r="G61" s="223"/>
      <c r="H61" s="232"/>
      <c r="I61" s="214"/>
      <c r="J61" s="233" t="str">
        <f>IFERROR(MIN('MP Calculations'!$E$29/I61,1),"-")</f>
        <v>-</v>
      </c>
      <c r="K61" s="238"/>
      <c r="L61" s="214"/>
      <c r="M61" s="214"/>
      <c r="N61" s="214"/>
      <c r="O61" s="236" t="str">
        <f t="shared" si="1"/>
        <v>-</v>
      </c>
      <c r="P61" s="237" t="str">
        <f t="shared" si="2"/>
        <v>-</v>
      </c>
      <c r="Q61" s="81"/>
      <c r="R61" s="81"/>
    </row>
    <row r="62" spans="3:18" x14ac:dyDescent="0.2">
      <c r="C62" s="214"/>
      <c r="D62" s="230"/>
      <c r="E62" s="219"/>
      <c r="F62" s="231" t="str">
        <f t="shared" si="0"/>
        <v>-</v>
      </c>
      <c r="G62" s="223"/>
      <c r="H62" s="232"/>
      <c r="I62" s="214"/>
      <c r="J62" s="233" t="str">
        <f>IFERROR(MIN('MP Calculations'!$E$29/I62,1),"-")</f>
        <v>-</v>
      </c>
      <c r="K62" s="238"/>
      <c r="L62" s="214"/>
      <c r="M62" s="214"/>
      <c r="N62" s="214"/>
      <c r="O62" s="236" t="str">
        <f t="shared" si="1"/>
        <v>-</v>
      </c>
      <c r="P62" s="237" t="str">
        <f t="shared" si="2"/>
        <v>-</v>
      </c>
      <c r="Q62" s="81"/>
      <c r="R62" s="81"/>
    </row>
    <row r="63" spans="3:18" x14ac:dyDescent="0.2">
      <c r="C63" s="214"/>
      <c r="D63" s="230"/>
      <c r="E63" s="219"/>
      <c r="F63" s="231" t="str">
        <f t="shared" si="0"/>
        <v>-</v>
      </c>
      <c r="G63" s="223"/>
      <c r="H63" s="232"/>
      <c r="I63" s="214"/>
      <c r="J63" s="233" t="str">
        <f>IFERROR(MIN('MP Calculations'!$E$29/I63,1),"-")</f>
        <v>-</v>
      </c>
      <c r="K63" s="238"/>
      <c r="L63" s="214"/>
      <c r="M63" s="214"/>
      <c r="N63" s="214"/>
      <c r="O63" s="236" t="str">
        <f t="shared" si="1"/>
        <v>-</v>
      </c>
      <c r="P63" s="237" t="str">
        <f t="shared" si="2"/>
        <v>-</v>
      </c>
      <c r="Q63" s="81"/>
      <c r="R63" s="81"/>
    </row>
    <row r="64" spans="3:18" x14ac:dyDescent="0.2">
      <c r="C64" s="214"/>
      <c r="D64" s="230"/>
      <c r="E64" s="219"/>
      <c r="F64" s="231" t="str">
        <f t="shared" si="0"/>
        <v>-</v>
      </c>
      <c r="G64" s="223"/>
      <c r="H64" s="232"/>
      <c r="I64" s="214"/>
      <c r="J64" s="233" t="str">
        <f>IFERROR(MIN('MP Calculations'!$E$29/I64,1),"-")</f>
        <v>-</v>
      </c>
      <c r="K64" s="238"/>
      <c r="L64" s="214"/>
      <c r="M64" s="214"/>
      <c r="N64" s="214"/>
      <c r="O64" s="236" t="str">
        <f t="shared" si="1"/>
        <v>-</v>
      </c>
      <c r="P64" s="237" t="str">
        <f t="shared" si="2"/>
        <v>-</v>
      </c>
      <c r="Q64" s="81"/>
      <c r="R64" s="81"/>
    </row>
    <row r="65" spans="3:18" x14ac:dyDescent="0.2">
      <c r="C65" s="214"/>
      <c r="D65" s="230"/>
      <c r="E65" s="219"/>
      <c r="F65" s="231" t="str">
        <f t="shared" si="0"/>
        <v>-</v>
      </c>
      <c r="G65" s="223"/>
      <c r="H65" s="232"/>
      <c r="I65" s="214"/>
      <c r="J65" s="233" t="str">
        <f>IFERROR(MIN('MP Calculations'!$E$29/I65,1),"-")</f>
        <v>-</v>
      </c>
      <c r="K65" s="238"/>
      <c r="L65" s="214"/>
      <c r="M65" s="214"/>
      <c r="N65" s="214"/>
      <c r="O65" s="236" t="str">
        <f t="shared" si="1"/>
        <v>-</v>
      </c>
      <c r="P65" s="237" t="str">
        <f t="shared" si="2"/>
        <v>-</v>
      </c>
      <c r="Q65" s="81"/>
      <c r="R65" s="81"/>
    </row>
    <row r="66" spans="3:18" x14ac:dyDescent="0.2">
      <c r="C66" s="214"/>
      <c r="D66" s="230"/>
      <c r="E66" s="219"/>
      <c r="F66" s="231" t="str">
        <f t="shared" si="0"/>
        <v>-</v>
      </c>
      <c r="G66" s="223"/>
      <c r="H66" s="232"/>
      <c r="I66" s="214"/>
      <c r="J66" s="233" t="str">
        <f>IFERROR(MIN('MP Calculations'!$E$29/I66,1),"-")</f>
        <v>-</v>
      </c>
      <c r="K66" s="238"/>
      <c r="L66" s="214"/>
      <c r="M66" s="214"/>
      <c r="N66" s="214"/>
      <c r="O66" s="236" t="str">
        <f t="shared" si="1"/>
        <v>-</v>
      </c>
      <c r="P66" s="237" t="str">
        <f t="shared" si="2"/>
        <v>-</v>
      </c>
      <c r="Q66" s="81"/>
      <c r="R66" s="81"/>
    </row>
    <row r="67" spans="3:18" x14ac:dyDescent="0.2">
      <c r="C67" s="214"/>
      <c r="D67" s="230"/>
      <c r="E67" s="219"/>
      <c r="F67" s="231" t="str">
        <f t="shared" si="0"/>
        <v>-</v>
      </c>
      <c r="G67" s="223"/>
      <c r="H67" s="232"/>
      <c r="I67" s="214"/>
      <c r="J67" s="233" t="str">
        <f>IFERROR(MIN('MP Calculations'!$E$29/I67,1),"-")</f>
        <v>-</v>
      </c>
      <c r="K67" s="238"/>
      <c r="L67" s="214"/>
      <c r="M67" s="214"/>
      <c r="N67" s="214"/>
      <c r="O67" s="236" t="str">
        <f t="shared" si="1"/>
        <v>-</v>
      </c>
      <c r="P67" s="237" t="str">
        <f t="shared" si="2"/>
        <v>-</v>
      </c>
      <c r="Q67" s="81"/>
      <c r="R67" s="81"/>
    </row>
    <row r="68" spans="3:18" x14ac:dyDescent="0.2">
      <c r="C68" s="214"/>
      <c r="D68" s="230"/>
      <c r="E68" s="219"/>
      <c r="F68" s="231" t="str">
        <f t="shared" si="0"/>
        <v>-</v>
      </c>
      <c r="G68" s="223"/>
      <c r="H68" s="232"/>
      <c r="I68" s="214"/>
      <c r="J68" s="233" t="str">
        <f>IFERROR(MIN('MP Calculations'!$E$29/I68,1),"-")</f>
        <v>-</v>
      </c>
      <c r="K68" s="238"/>
      <c r="L68" s="214"/>
      <c r="M68" s="214"/>
      <c r="N68" s="214"/>
      <c r="O68" s="236" t="str">
        <f t="shared" si="1"/>
        <v>-</v>
      </c>
      <c r="P68" s="237" t="str">
        <f t="shared" si="2"/>
        <v>-</v>
      </c>
      <c r="Q68" s="81"/>
      <c r="R68" s="81"/>
    </row>
    <row r="69" spans="3:18" x14ac:dyDescent="0.2">
      <c r="C69" s="214"/>
      <c r="D69" s="230"/>
      <c r="E69" s="219"/>
      <c r="F69" s="231" t="str">
        <f t="shared" si="0"/>
        <v>-</v>
      </c>
      <c r="G69" s="223"/>
      <c r="H69" s="232"/>
      <c r="I69" s="214"/>
      <c r="J69" s="233" t="str">
        <f>IFERROR(MIN('MP Calculations'!$E$29/I69,1),"-")</f>
        <v>-</v>
      </c>
      <c r="K69" s="238"/>
      <c r="L69" s="214"/>
      <c r="M69" s="214"/>
      <c r="N69" s="214"/>
      <c r="O69" s="236" t="str">
        <f t="shared" si="1"/>
        <v>-</v>
      </c>
      <c r="P69" s="237" t="str">
        <f t="shared" si="2"/>
        <v>-</v>
      </c>
      <c r="Q69" s="81"/>
      <c r="R69" s="81"/>
    </row>
    <row r="70" spans="3:18" x14ac:dyDescent="0.2">
      <c r="C70" s="214"/>
      <c r="D70" s="230"/>
      <c r="E70" s="219"/>
      <c r="F70" s="231" t="str">
        <f t="shared" si="0"/>
        <v>-</v>
      </c>
      <c r="G70" s="223"/>
      <c r="H70" s="232"/>
      <c r="I70" s="214"/>
      <c r="J70" s="233" t="str">
        <f>IFERROR(MIN('MP Calculations'!$E$29/I70,1),"-")</f>
        <v>-</v>
      </c>
      <c r="K70" s="238"/>
      <c r="L70" s="214"/>
      <c r="M70" s="214"/>
      <c r="N70" s="214"/>
      <c r="O70" s="236" t="str">
        <f t="shared" si="1"/>
        <v>-</v>
      </c>
      <c r="P70" s="237" t="str">
        <f t="shared" si="2"/>
        <v>-</v>
      </c>
      <c r="Q70" s="81"/>
      <c r="R70" s="81"/>
    </row>
    <row r="71" spans="3:18" x14ac:dyDescent="0.2">
      <c r="C71" s="214"/>
      <c r="D71" s="230"/>
      <c r="E71" s="219"/>
      <c r="F71" s="231" t="str">
        <f t="shared" si="0"/>
        <v>-</v>
      </c>
      <c r="G71" s="223"/>
      <c r="H71" s="232"/>
      <c r="I71" s="214"/>
      <c r="J71" s="233" t="str">
        <f>IFERROR(MIN('MP Calculations'!$E$29/I71,1),"-")</f>
        <v>-</v>
      </c>
      <c r="K71" s="238"/>
      <c r="L71" s="214"/>
      <c r="M71" s="214"/>
      <c r="N71" s="214"/>
      <c r="O71" s="236" t="str">
        <f t="shared" si="1"/>
        <v>-</v>
      </c>
      <c r="P71" s="237" t="str">
        <f t="shared" si="2"/>
        <v>-</v>
      </c>
      <c r="Q71" s="81"/>
      <c r="R71" s="81"/>
    </row>
    <row r="72" spans="3:18" x14ac:dyDescent="0.2">
      <c r="C72" s="214"/>
      <c r="D72" s="230"/>
      <c r="E72" s="219"/>
      <c r="F72" s="231" t="str">
        <f t="shared" si="0"/>
        <v>-</v>
      </c>
      <c r="G72" s="223"/>
      <c r="H72" s="232"/>
      <c r="I72" s="214"/>
      <c r="J72" s="233" t="str">
        <f>IFERROR(MIN('MP Calculations'!$E$29/I72,1),"-")</f>
        <v>-</v>
      </c>
      <c r="K72" s="238"/>
      <c r="L72" s="214"/>
      <c r="M72" s="214"/>
      <c r="N72" s="214"/>
      <c r="O72" s="236" t="str">
        <f t="shared" si="1"/>
        <v>-</v>
      </c>
      <c r="P72" s="237" t="str">
        <f t="shared" si="2"/>
        <v>-</v>
      </c>
      <c r="Q72" s="81"/>
      <c r="R72" s="81"/>
    </row>
    <row r="73" spans="3:18" x14ac:dyDescent="0.2">
      <c r="C73" s="214"/>
      <c r="D73" s="230"/>
      <c r="E73" s="219"/>
      <c r="F73" s="231" t="str">
        <f t="shared" si="0"/>
        <v>-</v>
      </c>
      <c r="G73" s="223"/>
      <c r="H73" s="232"/>
      <c r="I73" s="214"/>
      <c r="J73" s="233" t="str">
        <f>IFERROR(MIN('MP Calculations'!$E$29/I73,1),"-")</f>
        <v>-</v>
      </c>
      <c r="K73" s="238"/>
      <c r="L73" s="214"/>
      <c r="M73" s="214"/>
      <c r="N73" s="214"/>
      <c r="O73" s="236" t="str">
        <f t="shared" si="1"/>
        <v>-</v>
      </c>
      <c r="P73" s="237" t="str">
        <f t="shared" si="2"/>
        <v>-</v>
      </c>
      <c r="Q73" s="81"/>
      <c r="R73" s="81"/>
    </row>
    <row r="74" spans="3:18" x14ac:dyDescent="0.2">
      <c r="C74" s="214"/>
      <c r="D74" s="230"/>
      <c r="E74" s="219"/>
      <c r="F74" s="231" t="str">
        <f t="shared" si="0"/>
        <v>-</v>
      </c>
      <c r="G74" s="223"/>
      <c r="H74" s="232"/>
      <c r="I74" s="214"/>
      <c r="J74" s="233" t="str">
        <f>IFERROR(MIN('MP Calculations'!$E$29/I74,1),"-")</f>
        <v>-</v>
      </c>
      <c r="K74" s="238"/>
      <c r="L74" s="214"/>
      <c r="M74" s="214"/>
      <c r="N74" s="214"/>
      <c r="O74" s="236" t="str">
        <f t="shared" si="1"/>
        <v>-</v>
      </c>
      <c r="P74" s="237" t="str">
        <f t="shared" si="2"/>
        <v>-</v>
      </c>
      <c r="Q74" s="81"/>
      <c r="R74" s="81"/>
    </row>
    <row r="75" spans="3:18" x14ac:dyDescent="0.2">
      <c r="C75" s="214"/>
      <c r="D75" s="230"/>
      <c r="E75" s="219"/>
      <c r="F75" s="231" t="str">
        <f t="shared" si="0"/>
        <v>-</v>
      </c>
      <c r="G75" s="223"/>
      <c r="H75" s="232"/>
      <c r="I75" s="214"/>
      <c r="J75" s="233" t="str">
        <f>IFERROR(MIN('MP Calculations'!$E$29/I75,1),"-")</f>
        <v>-</v>
      </c>
      <c r="K75" s="238"/>
      <c r="L75" s="214"/>
      <c r="M75" s="214"/>
      <c r="N75" s="214"/>
      <c r="O75" s="236" t="str">
        <f t="shared" si="1"/>
        <v>-</v>
      </c>
      <c r="P75" s="237" t="str">
        <f t="shared" si="2"/>
        <v>-</v>
      </c>
      <c r="Q75" s="81"/>
      <c r="R75" s="81"/>
    </row>
    <row r="76" spans="3:18" x14ac:dyDescent="0.2">
      <c r="C76" s="214"/>
      <c r="D76" s="230"/>
      <c r="E76" s="219"/>
      <c r="F76" s="231" t="str">
        <f t="shared" si="0"/>
        <v>-</v>
      </c>
      <c r="G76" s="223"/>
      <c r="H76" s="232"/>
      <c r="I76" s="214"/>
      <c r="J76" s="233" t="str">
        <f>IFERROR(MIN('MP Calculations'!$E$29/I76,1),"-")</f>
        <v>-</v>
      </c>
      <c r="K76" s="238"/>
      <c r="L76" s="214"/>
      <c r="M76" s="214"/>
      <c r="N76" s="214"/>
      <c r="O76" s="236" t="str">
        <f t="shared" si="1"/>
        <v>-</v>
      </c>
      <c r="P76" s="237" t="str">
        <f t="shared" si="2"/>
        <v>-</v>
      </c>
      <c r="Q76" s="81"/>
      <c r="R76" s="81"/>
    </row>
    <row r="77" spans="3:18" x14ac:dyDescent="0.2">
      <c r="C77" s="214"/>
      <c r="D77" s="230"/>
      <c r="E77" s="219"/>
      <c r="F77" s="231" t="str">
        <f t="shared" si="0"/>
        <v>-</v>
      </c>
      <c r="G77" s="223"/>
      <c r="H77" s="232"/>
      <c r="I77" s="214"/>
      <c r="J77" s="233" t="str">
        <f>IFERROR(MIN('MP Calculations'!$E$29/I77,1),"-")</f>
        <v>-</v>
      </c>
      <c r="K77" s="238"/>
      <c r="L77" s="214"/>
      <c r="M77" s="214"/>
      <c r="N77" s="214"/>
      <c r="O77" s="236" t="str">
        <f t="shared" si="1"/>
        <v>-</v>
      </c>
      <c r="P77" s="237" t="str">
        <f t="shared" si="2"/>
        <v>-</v>
      </c>
      <c r="Q77" s="81"/>
      <c r="R77" s="81"/>
    </row>
    <row r="78" spans="3:18" x14ac:dyDescent="0.2">
      <c r="C78" s="214"/>
      <c r="D78" s="230"/>
      <c r="E78" s="219"/>
      <c r="F78" s="231" t="str">
        <f t="shared" si="0"/>
        <v>-</v>
      </c>
      <c r="G78" s="223"/>
      <c r="H78" s="232"/>
      <c r="I78" s="214"/>
      <c r="J78" s="233" t="str">
        <f>IFERROR(MIN('MP Calculations'!$E$29/I78,1),"-")</f>
        <v>-</v>
      </c>
      <c r="K78" s="238"/>
      <c r="L78" s="214"/>
      <c r="M78" s="214"/>
      <c r="N78" s="214"/>
      <c r="O78" s="236" t="str">
        <f t="shared" si="1"/>
        <v>-</v>
      </c>
      <c r="P78" s="237" t="str">
        <f t="shared" si="2"/>
        <v>-</v>
      </c>
      <c r="Q78" s="81"/>
      <c r="R78" s="81"/>
    </row>
    <row r="79" spans="3:18" x14ac:dyDescent="0.2">
      <c r="C79" s="214"/>
      <c r="D79" s="230"/>
      <c r="E79" s="219"/>
      <c r="F79" s="231" t="str">
        <f t="shared" si="0"/>
        <v>-</v>
      </c>
      <c r="G79" s="223"/>
      <c r="H79" s="232"/>
      <c r="I79" s="214"/>
      <c r="J79" s="233" t="str">
        <f>IFERROR(MIN('MP Calculations'!$E$29/I79,1),"-")</f>
        <v>-</v>
      </c>
      <c r="K79" s="238"/>
      <c r="L79" s="214"/>
      <c r="M79" s="214"/>
      <c r="N79" s="214"/>
      <c r="O79" s="236" t="str">
        <f t="shared" si="1"/>
        <v>-</v>
      </c>
      <c r="P79" s="237" t="str">
        <f t="shared" si="2"/>
        <v>-</v>
      </c>
      <c r="Q79" s="81"/>
      <c r="R79" s="81"/>
    </row>
    <row r="80" spans="3:18" x14ac:dyDescent="0.2">
      <c r="C80" s="214"/>
      <c r="D80" s="230"/>
      <c r="E80" s="219"/>
      <c r="F80" s="231" t="str">
        <f t="shared" si="0"/>
        <v>-</v>
      </c>
      <c r="G80" s="223"/>
      <c r="H80" s="232"/>
      <c r="I80" s="214"/>
      <c r="J80" s="233" t="str">
        <f>IFERROR(MIN('MP Calculations'!$E$29/I80,1),"-")</f>
        <v>-</v>
      </c>
      <c r="K80" s="238"/>
      <c r="L80" s="214"/>
      <c r="M80" s="214"/>
      <c r="N80" s="214"/>
      <c r="O80" s="236" t="str">
        <f t="shared" si="1"/>
        <v>-</v>
      </c>
      <c r="P80" s="237" t="str">
        <f t="shared" si="2"/>
        <v>-</v>
      </c>
      <c r="Q80" s="81"/>
      <c r="R80" s="81"/>
    </row>
    <row r="81" spans="3:18" x14ac:dyDescent="0.2">
      <c r="C81" s="214"/>
      <c r="D81" s="230"/>
      <c r="E81" s="219"/>
      <c r="F81" s="231" t="str">
        <f t="shared" si="0"/>
        <v>-</v>
      </c>
      <c r="G81" s="223"/>
      <c r="H81" s="232"/>
      <c r="I81" s="214"/>
      <c r="J81" s="233" t="str">
        <f>IFERROR(MIN('MP Calculations'!$E$29/I81,1),"-")</f>
        <v>-</v>
      </c>
      <c r="K81" s="238"/>
      <c r="L81" s="214"/>
      <c r="M81" s="214"/>
      <c r="N81" s="214"/>
      <c r="O81" s="236" t="str">
        <f t="shared" si="1"/>
        <v>-</v>
      </c>
      <c r="P81" s="237" t="str">
        <f t="shared" si="2"/>
        <v>-</v>
      </c>
      <c r="Q81" s="81"/>
      <c r="R81" s="81"/>
    </row>
    <row r="82" spans="3:18" x14ac:dyDescent="0.2">
      <c r="C82" s="214"/>
      <c r="D82" s="230"/>
      <c r="E82" s="219"/>
      <c r="F82" s="231" t="str">
        <f t="shared" si="0"/>
        <v>-</v>
      </c>
      <c r="G82" s="223"/>
      <c r="H82" s="232"/>
      <c r="I82" s="214"/>
      <c r="J82" s="233" t="str">
        <f>IFERROR(MIN('MP Calculations'!$E$29/I82,1),"-")</f>
        <v>-</v>
      </c>
      <c r="K82" s="238"/>
      <c r="L82" s="214"/>
      <c r="M82" s="214"/>
      <c r="N82" s="214"/>
      <c r="O82" s="236" t="str">
        <f t="shared" si="1"/>
        <v>-</v>
      </c>
      <c r="P82" s="237" t="str">
        <f t="shared" si="2"/>
        <v>-</v>
      </c>
      <c r="Q82" s="81"/>
      <c r="R82" s="81"/>
    </row>
    <row r="83" spans="3:18" x14ac:dyDescent="0.2">
      <c r="C83" s="214"/>
      <c r="D83" s="230"/>
      <c r="E83" s="219"/>
      <c r="F83" s="231" t="str">
        <f t="shared" si="0"/>
        <v>-</v>
      </c>
      <c r="G83" s="223"/>
      <c r="H83" s="232"/>
      <c r="I83" s="214"/>
      <c r="J83" s="233" t="str">
        <f>IFERROR(MIN('MP Calculations'!$E$29/I83,1),"-")</f>
        <v>-</v>
      </c>
      <c r="K83" s="238"/>
      <c r="L83" s="214"/>
      <c r="M83" s="214"/>
      <c r="N83" s="214"/>
      <c r="O83" s="236" t="str">
        <f t="shared" si="1"/>
        <v>-</v>
      </c>
      <c r="P83" s="237" t="str">
        <f t="shared" si="2"/>
        <v>-</v>
      </c>
      <c r="Q83" s="81"/>
      <c r="R83" s="81"/>
    </row>
    <row r="84" spans="3:18" x14ac:dyDescent="0.2">
      <c r="C84" s="214"/>
      <c r="D84" s="230"/>
      <c r="E84" s="219"/>
      <c r="F84" s="231" t="str">
        <f t="shared" si="0"/>
        <v>-</v>
      </c>
      <c r="G84" s="223"/>
      <c r="H84" s="232"/>
      <c r="I84" s="214"/>
      <c r="J84" s="233" t="str">
        <f>IFERROR(MIN('MP Calculations'!$E$29/I84,1),"-")</f>
        <v>-</v>
      </c>
      <c r="K84" s="238"/>
      <c r="L84" s="214"/>
      <c r="M84" s="214"/>
      <c r="N84" s="214"/>
      <c r="O84" s="236" t="str">
        <f t="shared" si="1"/>
        <v>-</v>
      </c>
      <c r="P84" s="237" t="str">
        <f t="shared" si="2"/>
        <v>-</v>
      </c>
      <c r="Q84" s="81"/>
      <c r="R84" s="81"/>
    </row>
    <row r="85" spans="3:18" x14ac:dyDescent="0.2">
      <c r="C85" s="214"/>
      <c r="D85" s="230"/>
      <c r="E85" s="219"/>
      <c r="F85" s="231" t="str">
        <f t="shared" si="0"/>
        <v>-</v>
      </c>
      <c r="G85" s="223"/>
      <c r="H85" s="232"/>
      <c r="I85" s="214"/>
      <c r="J85" s="233" t="str">
        <f>IFERROR(MIN('MP Calculations'!$E$29/I85,1),"-")</f>
        <v>-</v>
      </c>
      <c r="K85" s="238"/>
      <c r="L85" s="214"/>
      <c r="M85" s="214"/>
      <c r="N85" s="214"/>
      <c r="O85" s="236" t="str">
        <f t="shared" si="1"/>
        <v>-</v>
      </c>
      <c r="P85" s="237" t="str">
        <f t="shared" si="2"/>
        <v>-</v>
      </c>
      <c r="Q85" s="81"/>
      <c r="R85" s="81"/>
    </row>
    <row r="86" spans="3:18" x14ac:dyDescent="0.2">
      <c r="C86" s="214"/>
      <c r="D86" s="230"/>
      <c r="E86" s="219"/>
      <c r="F86" s="231" t="str">
        <f t="shared" si="0"/>
        <v>-</v>
      </c>
      <c r="G86" s="223"/>
      <c r="H86" s="232"/>
      <c r="I86" s="214"/>
      <c r="J86" s="233" t="str">
        <f>IFERROR(MIN('MP Calculations'!$E$29/I86,1),"-")</f>
        <v>-</v>
      </c>
      <c r="K86" s="238"/>
      <c r="L86" s="214"/>
      <c r="M86" s="214"/>
      <c r="N86" s="214"/>
      <c r="O86" s="236" t="str">
        <f t="shared" si="1"/>
        <v>-</v>
      </c>
      <c r="P86" s="237" t="str">
        <f t="shared" si="2"/>
        <v>-</v>
      </c>
      <c r="Q86" s="81"/>
      <c r="R86" s="81"/>
    </row>
    <row r="87" spans="3:18" x14ac:dyDescent="0.2">
      <c r="C87" s="214"/>
      <c r="D87" s="230"/>
      <c r="E87" s="219"/>
      <c r="F87" s="231" t="str">
        <f t="shared" ref="F87:F218" si="3">IF(E87="","-",IF(OR(E87&lt;$E$15,E87&gt;$E$16),"ERROR - date outside of range","Date check - OK"))</f>
        <v>-</v>
      </c>
      <c r="G87" s="223"/>
      <c r="H87" s="232"/>
      <c r="I87" s="214"/>
      <c r="J87" s="233" t="str">
        <f>IFERROR(MIN('MP Calculations'!$E$29/I87,1),"-")</f>
        <v>-</v>
      </c>
      <c r="K87" s="238"/>
      <c r="L87" s="214"/>
      <c r="M87" s="214"/>
      <c r="N87" s="214"/>
      <c r="O87" s="236" t="str">
        <f t="shared" ref="O87:O150" si="4">IF(N87="","-",L87*N87)</f>
        <v>-</v>
      </c>
      <c r="P87" s="237" t="str">
        <f t="shared" ref="P87:P218" si="5">IF(O87="-","-",IF(OR(E87&lt;$E$15,E87&gt;$E$16),0,O87*J87))</f>
        <v>-</v>
      </c>
      <c r="Q87" s="81"/>
      <c r="R87" s="81"/>
    </row>
    <row r="88" spans="3:18" x14ac:dyDescent="0.2">
      <c r="C88" s="214"/>
      <c r="D88" s="230"/>
      <c r="E88" s="219"/>
      <c r="F88" s="231" t="str">
        <f t="shared" si="3"/>
        <v>-</v>
      </c>
      <c r="G88" s="223"/>
      <c r="H88" s="232"/>
      <c r="I88" s="214"/>
      <c r="J88" s="233" t="str">
        <f>IFERROR(MIN('MP Calculations'!$E$29/I88,1),"-")</f>
        <v>-</v>
      </c>
      <c r="K88" s="238"/>
      <c r="L88" s="214"/>
      <c r="M88" s="214"/>
      <c r="N88" s="214"/>
      <c r="O88" s="236" t="str">
        <f t="shared" si="4"/>
        <v>-</v>
      </c>
      <c r="P88" s="237" t="str">
        <f t="shared" si="5"/>
        <v>-</v>
      </c>
      <c r="Q88" s="81"/>
      <c r="R88" s="81"/>
    </row>
    <row r="89" spans="3:18" x14ac:dyDescent="0.2">
      <c r="C89" s="214"/>
      <c r="D89" s="230"/>
      <c r="E89" s="219"/>
      <c r="F89" s="231" t="str">
        <f t="shared" si="3"/>
        <v>-</v>
      </c>
      <c r="G89" s="223"/>
      <c r="H89" s="232"/>
      <c r="I89" s="214"/>
      <c r="J89" s="233" t="str">
        <f>IFERROR(MIN('MP Calculations'!$E$29/I89,1),"-")</f>
        <v>-</v>
      </c>
      <c r="K89" s="238"/>
      <c r="L89" s="214"/>
      <c r="M89" s="214"/>
      <c r="N89" s="214"/>
      <c r="O89" s="236" t="str">
        <f t="shared" si="4"/>
        <v>-</v>
      </c>
      <c r="P89" s="237" t="str">
        <f t="shared" si="5"/>
        <v>-</v>
      </c>
      <c r="Q89" s="81"/>
      <c r="R89" s="81"/>
    </row>
    <row r="90" spans="3:18" x14ac:dyDescent="0.2">
      <c r="C90" s="214"/>
      <c r="D90" s="230"/>
      <c r="E90" s="219"/>
      <c r="F90" s="231" t="str">
        <f t="shared" si="3"/>
        <v>-</v>
      </c>
      <c r="G90" s="223"/>
      <c r="H90" s="232"/>
      <c r="I90" s="214"/>
      <c r="J90" s="233" t="str">
        <f>IFERROR(MIN('MP Calculations'!$E$29/I90,1),"-")</f>
        <v>-</v>
      </c>
      <c r="K90" s="238"/>
      <c r="L90" s="214"/>
      <c r="M90" s="214"/>
      <c r="N90" s="214"/>
      <c r="O90" s="236" t="str">
        <f t="shared" si="4"/>
        <v>-</v>
      </c>
      <c r="P90" s="237" t="str">
        <f t="shared" si="5"/>
        <v>-</v>
      </c>
      <c r="Q90" s="81"/>
      <c r="R90" s="81"/>
    </row>
    <row r="91" spans="3:18" x14ac:dyDescent="0.2">
      <c r="C91" s="214"/>
      <c r="D91" s="230"/>
      <c r="E91" s="219"/>
      <c r="F91" s="231" t="str">
        <f t="shared" si="3"/>
        <v>-</v>
      </c>
      <c r="G91" s="223"/>
      <c r="H91" s="232"/>
      <c r="I91" s="214"/>
      <c r="J91" s="233" t="str">
        <f>IFERROR(MIN('MP Calculations'!$E$29/I91,1),"-")</f>
        <v>-</v>
      </c>
      <c r="K91" s="238"/>
      <c r="L91" s="214"/>
      <c r="M91" s="214"/>
      <c r="N91" s="214"/>
      <c r="O91" s="236" t="str">
        <f t="shared" si="4"/>
        <v>-</v>
      </c>
      <c r="P91" s="237" t="str">
        <f t="shared" si="5"/>
        <v>-</v>
      </c>
      <c r="Q91" s="81"/>
      <c r="R91" s="81"/>
    </row>
    <row r="92" spans="3:18" x14ac:dyDescent="0.2">
      <c r="C92" s="214"/>
      <c r="D92" s="230"/>
      <c r="E92" s="219"/>
      <c r="F92" s="231" t="str">
        <f t="shared" si="3"/>
        <v>-</v>
      </c>
      <c r="G92" s="223"/>
      <c r="H92" s="232"/>
      <c r="I92" s="214"/>
      <c r="J92" s="233" t="str">
        <f>IFERROR(MIN('MP Calculations'!$E$29/I92,1),"-")</f>
        <v>-</v>
      </c>
      <c r="K92" s="238"/>
      <c r="L92" s="214"/>
      <c r="M92" s="214"/>
      <c r="N92" s="214"/>
      <c r="O92" s="236" t="str">
        <f t="shared" si="4"/>
        <v>-</v>
      </c>
      <c r="P92" s="237" t="str">
        <f t="shared" si="5"/>
        <v>-</v>
      </c>
      <c r="Q92" s="81"/>
      <c r="R92" s="81"/>
    </row>
    <row r="93" spans="3:18" x14ac:dyDescent="0.2">
      <c r="C93" s="214"/>
      <c r="D93" s="230"/>
      <c r="E93" s="219"/>
      <c r="F93" s="231" t="str">
        <f t="shared" si="3"/>
        <v>-</v>
      </c>
      <c r="G93" s="223"/>
      <c r="H93" s="232"/>
      <c r="I93" s="214"/>
      <c r="J93" s="233" t="str">
        <f>IFERROR(MIN('MP Calculations'!$E$29/I93,1),"-")</f>
        <v>-</v>
      </c>
      <c r="K93" s="238"/>
      <c r="L93" s="214"/>
      <c r="M93" s="214"/>
      <c r="N93" s="214"/>
      <c r="O93" s="236" t="str">
        <f t="shared" si="4"/>
        <v>-</v>
      </c>
      <c r="P93" s="237" t="str">
        <f t="shared" si="5"/>
        <v>-</v>
      </c>
      <c r="Q93" s="81"/>
      <c r="R93" s="81"/>
    </row>
    <row r="94" spans="3:18" x14ac:dyDescent="0.2">
      <c r="C94" s="214"/>
      <c r="D94" s="230"/>
      <c r="E94" s="219"/>
      <c r="F94" s="231" t="str">
        <f t="shared" si="3"/>
        <v>-</v>
      </c>
      <c r="G94" s="223"/>
      <c r="H94" s="232"/>
      <c r="I94" s="214"/>
      <c r="J94" s="233" t="str">
        <f>IFERROR(MIN('MP Calculations'!$E$29/I94,1),"-")</f>
        <v>-</v>
      </c>
      <c r="K94" s="238"/>
      <c r="L94" s="214"/>
      <c r="M94" s="214"/>
      <c r="N94" s="214"/>
      <c r="O94" s="236" t="str">
        <f t="shared" si="4"/>
        <v>-</v>
      </c>
      <c r="P94" s="237" t="str">
        <f t="shared" si="5"/>
        <v>-</v>
      </c>
      <c r="Q94" s="81"/>
      <c r="R94" s="81"/>
    </row>
    <row r="95" spans="3:18" x14ac:dyDescent="0.2">
      <c r="C95" s="214"/>
      <c r="D95" s="230"/>
      <c r="E95" s="219"/>
      <c r="F95" s="231" t="str">
        <f t="shared" si="3"/>
        <v>-</v>
      </c>
      <c r="G95" s="223"/>
      <c r="H95" s="232"/>
      <c r="I95" s="214"/>
      <c r="J95" s="233" t="str">
        <f>IFERROR(MIN('MP Calculations'!$E$29/I95,1),"-")</f>
        <v>-</v>
      </c>
      <c r="K95" s="238"/>
      <c r="L95" s="214"/>
      <c r="M95" s="214"/>
      <c r="N95" s="214"/>
      <c r="O95" s="236" t="str">
        <f t="shared" si="4"/>
        <v>-</v>
      </c>
      <c r="P95" s="237" t="str">
        <f t="shared" si="5"/>
        <v>-</v>
      </c>
      <c r="Q95" s="81"/>
      <c r="R95" s="81"/>
    </row>
    <row r="96" spans="3:18" x14ac:dyDescent="0.2">
      <c r="C96" s="214"/>
      <c r="D96" s="230"/>
      <c r="E96" s="219"/>
      <c r="F96" s="231" t="str">
        <f t="shared" si="3"/>
        <v>-</v>
      </c>
      <c r="G96" s="223"/>
      <c r="H96" s="232"/>
      <c r="I96" s="214"/>
      <c r="J96" s="233" t="str">
        <f>IFERROR(MIN('MP Calculations'!$E$29/I96,1),"-")</f>
        <v>-</v>
      </c>
      <c r="K96" s="238"/>
      <c r="L96" s="214"/>
      <c r="M96" s="214"/>
      <c r="N96" s="214"/>
      <c r="O96" s="236" t="str">
        <f t="shared" si="4"/>
        <v>-</v>
      </c>
      <c r="P96" s="237" t="str">
        <f t="shared" si="5"/>
        <v>-</v>
      </c>
      <c r="Q96" s="81"/>
      <c r="R96" s="81"/>
    </row>
    <row r="97" spans="3:18" x14ac:dyDescent="0.2">
      <c r="C97" s="214"/>
      <c r="D97" s="230"/>
      <c r="E97" s="219"/>
      <c r="F97" s="231" t="str">
        <f t="shared" si="3"/>
        <v>-</v>
      </c>
      <c r="G97" s="223"/>
      <c r="H97" s="232"/>
      <c r="I97" s="214"/>
      <c r="J97" s="233" t="str">
        <f>IFERROR(MIN('MP Calculations'!$E$29/I97,1),"-")</f>
        <v>-</v>
      </c>
      <c r="K97" s="238"/>
      <c r="L97" s="214"/>
      <c r="M97" s="214"/>
      <c r="N97" s="214"/>
      <c r="O97" s="236" t="str">
        <f t="shared" si="4"/>
        <v>-</v>
      </c>
      <c r="P97" s="237" t="str">
        <f t="shared" si="5"/>
        <v>-</v>
      </c>
      <c r="Q97" s="81"/>
      <c r="R97" s="81"/>
    </row>
    <row r="98" spans="3:18" x14ac:dyDescent="0.2">
      <c r="C98" s="214"/>
      <c r="D98" s="230"/>
      <c r="E98" s="219"/>
      <c r="F98" s="231" t="str">
        <f t="shared" si="3"/>
        <v>-</v>
      </c>
      <c r="G98" s="223"/>
      <c r="H98" s="232"/>
      <c r="I98" s="214"/>
      <c r="J98" s="233" t="str">
        <f>IFERROR(MIN('MP Calculations'!$E$29/I98,1),"-")</f>
        <v>-</v>
      </c>
      <c r="K98" s="238"/>
      <c r="L98" s="214"/>
      <c r="M98" s="214"/>
      <c r="N98" s="214"/>
      <c r="O98" s="236" t="str">
        <f t="shared" si="4"/>
        <v>-</v>
      </c>
      <c r="P98" s="237" t="str">
        <f t="shared" si="5"/>
        <v>-</v>
      </c>
      <c r="Q98" s="81"/>
      <c r="R98" s="81"/>
    </row>
    <row r="99" spans="3:18" x14ac:dyDescent="0.2">
      <c r="C99" s="214"/>
      <c r="D99" s="230"/>
      <c r="E99" s="219"/>
      <c r="F99" s="231" t="str">
        <f t="shared" si="3"/>
        <v>-</v>
      </c>
      <c r="G99" s="223"/>
      <c r="H99" s="232"/>
      <c r="I99" s="214"/>
      <c r="J99" s="233" t="str">
        <f>IFERROR(MIN('MP Calculations'!$E$29/I99,1),"-")</f>
        <v>-</v>
      </c>
      <c r="K99" s="238"/>
      <c r="L99" s="214"/>
      <c r="M99" s="214"/>
      <c r="N99" s="214"/>
      <c r="O99" s="236" t="str">
        <f t="shared" si="4"/>
        <v>-</v>
      </c>
      <c r="P99" s="237" t="str">
        <f t="shared" si="5"/>
        <v>-</v>
      </c>
      <c r="Q99" s="81"/>
      <c r="R99" s="81"/>
    </row>
    <row r="100" spans="3:18" x14ac:dyDescent="0.2">
      <c r="C100" s="214"/>
      <c r="D100" s="230"/>
      <c r="E100" s="219"/>
      <c r="F100" s="231" t="str">
        <f t="shared" si="3"/>
        <v>-</v>
      </c>
      <c r="G100" s="223"/>
      <c r="H100" s="232"/>
      <c r="I100" s="214"/>
      <c r="J100" s="233" t="str">
        <f>IFERROR(MIN('MP Calculations'!$E$29/I100,1),"-")</f>
        <v>-</v>
      </c>
      <c r="K100" s="238"/>
      <c r="L100" s="214"/>
      <c r="M100" s="214"/>
      <c r="N100" s="214"/>
      <c r="O100" s="236" t="str">
        <f t="shared" si="4"/>
        <v>-</v>
      </c>
      <c r="P100" s="237" t="str">
        <f t="shared" si="5"/>
        <v>-</v>
      </c>
      <c r="Q100" s="81"/>
      <c r="R100" s="81"/>
    </row>
    <row r="101" spans="3:18" x14ac:dyDescent="0.2">
      <c r="C101" s="214"/>
      <c r="D101" s="230"/>
      <c r="E101" s="219"/>
      <c r="F101" s="231" t="str">
        <f t="shared" si="3"/>
        <v>-</v>
      </c>
      <c r="G101" s="223"/>
      <c r="H101" s="232"/>
      <c r="I101" s="214"/>
      <c r="J101" s="233" t="str">
        <f>IFERROR(MIN('MP Calculations'!$E$29/I101,1),"-")</f>
        <v>-</v>
      </c>
      <c r="K101" s="238"/>
      <c r="L101" s="214"/>
      <c r="M101" s="214"/>
      <c r="N101" s="214"/>
      <c r="O101" s="236" t="str">
        <f t="shared" si="4"/>
        <v>-</v>
      </c>
      <c r="P101" s="237" t="str">
        <f t="shared" si="5"/>
        <v>-</v>
      </c>
      <c r="Q101" s="81"/>
      <c r="R101" s="81"/>
    </row>
    <row r="102" spans="3:18" x14ac:dyDescent="0.2">
      <c r="C102" s="214"/>
      <c r="D102" s="230"/>
      <c r="E102" s="219"/>
      <c r="F102" s="231" t="str">
        <f t="shared" si="3"/>
        <v>-</v>
      </c>
      <c r="G102" s="223"/>
      <c r="H102" s="232"/>
      <c r="I102" s="214"/>
      <c r="J102" s="233" t="str">
        <f>IFERROR(MIN('MP Calculations'!$E$29/I102,1),"-")</f>
        <v>-</v>
      </c>
      <c r="K102" s="238"/>
      <c r="L102" s="214"/>
      <c r="M102" s="214"/>
      <c r="N102" s="214"/>
      <c r="O102" s="236" t="str">
        <f t="shared" si="4"/>
        <v>-</v>
      </c>
      <c r="P102" s="237" t="str">
        <f t="shared" si="5"/>
        <v>-</v>
      </c>
      <c r="Q102" s="81"/>
      <c r="R102" s="81"/>
    </row>
    <row r="103" spans="3:18" x14ac:dyDescent="0.2">
      <c r="C103" s="214"/>
      <c r="D103" s="230"/>
      <c r="E103" s="219"/>
      <c r="F103" s="231" t="str">
        <f t="shared" si="3"/>
        <v>-</v>
      </c>
      <c r="G103" s="223"/>
      <c r="H103" s="232"/>
      <c r="I103" s="214"/>
      <c r="J103" s="233" t="str">
        <f>IFERROR(MIN('MP Calculations'!$E$29/I103,1),"-")</f>
        <v>-</v>
      </c>
      <c r="K103" s="238"/>
      <c r="L103" s="214"/>
      <c r="M103" s="214"/>
      <c r="N103" s="214"/>
      <c r="O103" s="236" t="str">
        <f t="shared" si="4"/>
        <v>-</v>
      </c>
      <c r="P103" s="237" t="str">
        <f t="shared" si="5"/>
        <v>-</v>
      </c>
      <c r="Q103" s="81"/>
      <c r="R103" s="81"/>
    </row>
    <row r="104" spans="3:18" x14ac:dyDescent="0.2">
      <c r="C104" s="214"/>
      <c r="D104" s="230"/>
      <c r="E104" s="219"/>
      <c r="F104" s="231" t="str">
        <f t="shared" si="3"/>
        <v>-</v>
      </c>
      <c r="G104" s="223"/>
      <c r="H104" s="232"/>
      <c r="I104" s="214"/>
      <c r="J104" s="233" t="str">
        <f>IFERROR(MIN('MP Calculations'!$E$29/I104,1),"-")</f>
        <v>-</v>
      </c>
      <c r="K104" s="238"/>
      <c r="L104" s="214"/>
      <c r="M104" s="214"/>
      <c r="N104" s="214"/>
      <c r="O104" s="236" t="str">
        <f t="shared" si="4"/>
        <v>-</v>
      </c>
      <c r="P104" s="237" t="str">
        <f t="shared" si="5"/>
        <v>-</v>
      </c>
      <c r="Q104" s="81"/>
      <c r="R104" s="81"/>
    </row>
    <row r="105" spans="3:18" x14ac:dyDescent="0.2">
      <c r="C105" s="214"/>
      <c r="D105" s="230"/>
      <c r="E105" s="219"/>
      <c r="F105" s="231" t="str">
        <f t="shared" si="3"/>
        <v>-</v>
      </c>
      <c r="G105" s="223"/>
      <c r="H105" s="232"/>
      <c r="I105" s="214"/>
      <c r="J105" s="233" t="str">
        <f>IFERROR(MIN('MP Calculations'!$E$29/I105,1),"-")</f>
        <v>-</v>
      </c>
      <c r="K105" s="238"/>
      <c r="L105" s="214"/>
      <c r="M105" s="214"/>
      <c r="N105" s="214"/>
      <c r="O105" s="236" t="str">
        <f t="shared" si="4"/>
        <v>-</v>
      </c>
      <c r="P105" s="237" t="str">
        <f t="shared" si="5"/>
        <v>-</v>
      </c>
      <c r="Q105" s="81"/>
      <c r="R105" s="81"/>
    </row>
    <row r="106" spans="3:18" x14ac:dyDescent="0.2">
      <c r="C106" s="214"/>
      <c r="D106" s="230"/>
      <c r="E106" s="219"/>
      <c r="F106" s="231" t="str">
        <f t="shared" si="3"/>
        <v>-</v>
      </c>
      <c r="G106" s="223"/>
      <c r="H106" s="232"/>
      <c r="I106" s="214"/>
      <c r="J106" s="233" t="str">
        <f>IFERROR(MIN('MP Calculations'!$E$29/I106,1),"-")</f>
        <v>-</v>
      </c>
      <c r="K106" s="238"/>
      <c r="L106" s="214"/>
      <c r="M106" s="214"/>
      <c r="N106" s="214"/>
      <c r="O106" s="236" t="str">
        <f t="shared" si="4"/>
        <v>-</v>
      </c>
      <c r="P106" s="237" t="str">
        <f t="shared" si="5"/>
        <v>-</v>
      </c>
      <c r="Q106" s="81"/>
      <c r="R106" s="81"/>
    </row>
    <row r="107" spans="3:18" x14ac:dyDescent="0.2">
      <c r="C107" s="214"/>
      <c r="D107" s="230"/>
      <c r="E107" s="219"/>
      <c r="F107" s="231" t="str">
        <f t="shared" si="3"/>
        <v>-</v>
      </c>
      <c r="G107" s="223"/>
      <c r="H107" s="232"/>
      <c r="I107" s="214"/>
      <c r="J107" s="233" t="str">
        <f>IFERROR(MIN('MP Calculations'!$E$29/I107,1),"-")</f>
        <v>-</v>
      </c>
      <c r="K107" s="238"/>
      <c r="L107" s="214"/>
      <c r="M107" s="214"/>
      <c r="N107" s="214"/>
      <c r="O107" s="236" t="str">
        <f t="shared" si="4"/>
        <v>-</v>
      </c>
      <c r="P107" s="237" t="str">
        <f t="shared" si="5"/>
        <v>-</v>
      </c>
      <c r="Q107" s="81"/>
      <c r="R107" s="81"/>
    </row>
    <row r="108" spans="3:18" x14ac:dyDescent="0.2">
      <c r="C108" s="214"/>
      <c r="D108" s="230"/>
      <c r="E108" s="219"/>
      <c r="F108" s="231" t="str">
        <f t="shared" si="3"/>
        <v>-</v>
      </c>
      <c r="G108" s="223"/>
      <c r="H108" s="232"/>
      <c r="I108" s="214"/>
      <c r="J108" s="233" t="str">
        <f>IFERROR(MIN('MP Calculations'!$E$29/I108,1),"-")</f>
        <v>-</v>
      </c>
      <c r="K108" s="238"/>
      <c r="L108" s="214"/>
      <c r="M108" s="214"/>
      <c r="N108" s="214"/>
      <c r="O108" s="236" t="str">
        <f t="shared" si="4"/>
        <v>-</v>
      </c>
      <c r="P108" s="237" t="str">
        <f t="shared" si="5"/>
        <v>-</v>
      </c>
      <c r="Q108" s="81"/>
      <c r="R108" s="81"/>
    </row>
    <row r="109" spans="3:18" x14ac:dyDescent="0.2">
      <c r="C109" s="214"/>
      <c r="D109" s="230"/>
      <c r="E109" s="219"/>
      <c r="F109" s="231" t="str">
        <f t="shared" si="3"/>
        <v>-</v>
      </c>
      <c r="G109" s="223"/>
      <c r="H109" s="232"/>
      <c r="I109" s="214"/>
      <c r="J109" s="233" t="str">
        <f>IFERROR(MIN('MP Calculations'!$E$29/I109,1),"-")</f>
        <v>-</v>
      </c>
      <c r="K109" s="238"/>
      <c r="L109" s="214"/>
      <c r="M109" s="214"/>
      <c r="N109" s="214"/>
      <c r="O109" s="236" t="str">
        <f t="shared" si="4"/>
        <v>-</v>
      </c>
      <c r="P109" s="237" t="str">
        <f t="shared" si="5"/>
        <v>-</v>
      </c>
      <c r="Q109" s="81"/>
      <c r="R109" s="81"/>
    </row>
    <row r="110" spans="3:18" x14ac:dyDescent="0.2">
      <c r="C110" s="214"/>
      <c r="D110" s="230"/>
      <c r="E110" s="219"/>
      <c r="F110" s="231" t="str">
        <f t="shared" si="3"/>
        <v>-</v>
      </c>
      <c r="G110" s="223"/>
      <c r="H110" s="232"/>
      <c r="I110" s="214"/>
      <c r="J110" s="233" t="str">
        <f>IFERROR(MIN('MP Calculations'!$E$29/I110,1),"-")</f>
        <v>-</v>
      </c>
      <c r="K110" s="238"/>
      <c r="L110" s="214"/>
      <c r="M110" s="214"/>
      <c r="N110" s="214"/>
      <c r="O110" s="236" t="str">
        <f t="shared" si="4"/>
        <v>-</v>
      </c>
      <c r="P110" s="237" t="str">
        <f t="shared" si="5"/>
        <v>-</v>
      </c>
      <c r="Q110" s="81"/>
      <c r="R110" s="81"/>
    </row>
    <row r="111" spans="3:18" x14ac:dyDescent="0.2">
      <c r="C111" s="214"/>
      <c r="D111" s="230"/>
      <c r="E111" s="219"/>
      <c r="F111" s="231" t="str">
        <f t="shared" si="3"/>
        <v>-</v>
      </c>
      <c r="G111" s="223"/>
      <c r="H111" s="232"/>
      <c r="I111" s="214"/>
      <c r="J111" s="233" t="str">
        <f>IFERROR(MIN('MP Calculations'!$E$29/I111,1),"-")</f>
        <v>-</v>
      </c>
      <c r="K111" s="238"/>
      <c r="L111" s="214"/>
      <c r="M111" s="214"/>
      <c r="N111" s="214"/>
      <c r="O111" s="236" t="str">
        <f t="shared" si="4"/>
        <v>-</v>
      </c>
      <c r="P111" s="237" t="str">
        <f t="shared" si="5"/>
        <v>-</v>
      </c>
      <c r="Q111" s="81"/>
      <c r="R111" s="81"/>
    </row>
    <row r="112" spans="3:18" x14ac:dyDescent="0.2">
      <c r="C112" s="214"/>
      <c r="D112" s="230"/>
      <c r="E112" s="219"/>
      <c r="F112" s="231" t="str">
        <f t="shared" si="3"/>
        <v>-</v>
      </c>
      <c r="G112" s="223"/>
      <c r="H112" s="232"/>
      <c r="I112" s="214"/>
      <c r="J112" s="233" t="str">
        <f>IFERROR(MIN('MP Calculations'!$E$29/I112,1),"-")</f>
        <v>-</v>
      </c>
      <c r="K112" s="238"/>
      <c r="L112" s="214"/>
      <c r="M112" s="214"/>
      <c r="N112" s="214"/>
      <c r="O112" s="236" t="str">
        <f t="shared" si="4"/>
        <v>-</v>
      </c>
      <c r="P112" s="237" t="str">
        <f t="shared" si="5"/>
        <v>-</v>
      </c>
      <c r="Q112" s="81"/>
      <c r="R112" s="81"/>
    </row>
    <row r="113" spans="3:18" x14ac:dyDescent="0.2">
      <c r="C113" s="214"/>
      <c r="D113" s="230"/>
      <c r="E113" s="219"/>
      <c r="F113" s="231" t="str">
        <f t="shared" si="3"/>
        <v>-</v>
      </c>
      <c r="G113" s="223"/>
      <c r="H113" s="232"/>
      <c r="I113" s="214"/>
      <c r="J113" s="233" t="str">
        <f>IFERROR(MIN('MP Calculations'!$E$29/I113,1),"-")</f>
        <v>-</v>
      </c>
      <c r="K113" s="238"/>
      <c r="L113" s="214"/>
      <c r="M113" s="214"/>
      <c r="N113" s="214"/>
      <c r="O113" s="236" t="str">
        <f t="shared" si="4"/>
        <v>-</v>
      </c>
      <c r="P113" s="237" t="str">
        <f t="shared" si="5"/>
        <v>-</v>
      </c>
      <c r="Q113" s="81"/>
      <c r="R113" s="81"/>
    </row>
    <row r="114" spans="3:18" x14ac:dyDescent="0.2">
      <c r="C114" s="214"/>
      <c r="D114" s="230"/>
      <c r="E114" s="219"/>
      <c r="F114" s="231" t="str">
        <f t="shared" si="3"/>
        <v>-</v>
      </c>
      <c r="G114" s="223"/>
      <c r="H114" s="232"/>
      <c r="I114" s="214"/>
      <c r="J114" s="233" t="str">
        <f>IFERROR(MIN('MP Calculations'!$E$29/I114,1),"-")</f>
        <v>-</v>
      </c>
      <c r="K114" s="238"/>
      <c r="L114" s="214"/>
      <c r="M114" s="214"/>
      <c r="N114" s="214"/>
      <c r="O114" s="236" t="str">
        <f t="shared" si="4"/>
        <v>-</v>
      </c>
      <c r="P114" s="237" t="str">
        <f t="shared" si="5"/>
        <v>-</v>
      </c>
      <c r="Q114" s="81"/>
      <c r="R114" s="81"/>
    </row>
    <row r="115" spans="3:18" x14ac:dyDescent="0.2">
      <c r="C115" s="214"/>
      <c r="D115" s="230"/>
      <c r="E115" s="219"/>
      <c r="F115" s="231" t="str">
        <f t="shared" si="3"/>
        <v>-</v>
      </c>
      <c r="G115" s="223"/>
      <c r="H115" s="232"/>
      <c r="I115" s="214"/>
      <c r="J115" s="233" t="str">
        <f>IFERROR(MIN('MP Calculations'!$E$29/I115,1),"-")</f>
        <v>-</v>
      </c>
      <c r="K115" s="238"/>
      <c r="L115" s="214"/>
      <c r="M115" s="214"/>
      <c r="N115" s="214"/>
      <c r="O115" s="236" t="str">
        <f t="shared" si="4"/>
        <v>-</v>
      </c>
      <c r="P115" s="237" t="str">
        <f t="shared" si="5"/>
        <v>-</v>
      </c>
      <c r="Q115" s="81"/>
      <c r="R115" s="81"/>
    </row>
    <row r="116" spans="3:18" x14ac:dyDescent="0.2">
      <c r="C116" s="214"/>
      <c r="D116" s="230"/>
      <c r="E116" s="219"/>
      <c r="F116" s="231" t="str">
        <f t="shared" si="3"/>
        <v>-</v>
      </c>
      <c r="G116" s="223"/>
      <c r="H116" s="232"/>
      <c r="I116" s="214"/>
      <c r="J116" s="233" t="str">
        <f>IFERROR(MIN('MP Calculations'!$E$29/I116,1),"-")</f>
        <v>-</v>
      </c>
      <c r="K116" s="238"/>
      <c r="L116" s="214"/>
      <c r="M116" s="214"/>
      <c r="N116" s="214"/>
      <c r="O116" s="236" t="str">
        <f t="shared" si="4"/>
        <v>-</v>
      </c>
      <c r="P116" s="237" t="str">
        <f t="shared" si="5"/>
        <v>-</v>
      </c>
      <c r="Q116" s="81"/>
      <c r="R116" s="81"/>
    </row>
    <row r="117" spans="3:18" x14ac:dyDescent="0.2">
      <c r="C117" s="214"/>
      <c r="D117" s="230"/>
      <c r="E117" s="219"/>
      <c r="F117" s="231" t="str">
        <f t="shared" si="3"/>
        <v>-</v>
      </c>
      <c r="G117" s="223"/>
      <c r="H117" s="232"/>
      <c r="I117" s="214"/>
      <c r="J117" s="233" t="str">
        <f>IFERROR(MIN('MP Calculations'!$E$29/I117,1),"-")</f>
        <v>-</v>
      </c>
      <c r="K117" s="238"/>
      <c r="L117" s="214"/>
      <c r="M117" s="214"/>
      <c r="N117" s="214"/>
      <c r="O117" s="236" t="str">
        <f t="shared" si="4"/>
        <v>-</v>
      </c>
      <c r="P117" s="237" t="str">
        <f t="shared" si="5"/>
        <v>-</v>
      </c>
      <c r="Q117" s="81"/>
      <c r="R117" s="81"/>
    </row>
    <row r="118" spans="3:18" x14ac:dyDescent="0.2">
      <c r="C118" s="214"/>
      <c r="D118" s="230"/>
      <c r="E118" s="219"/>
      <c r="F118" s="231" t="str">
        <f t="shared" si="3"/>
        <v>-</v>
      </c>
      <c r="G118" s="223"/>
      <c r="H118" s="232"/>
      <c r="I118" s="214"/>
      <c r="J118" s="233" t="str">
        <f>IFERROR(MIN('MP Calculations'!$E$29/I118,1),"-")</f>
        <v>-</v>
      </c>
      <c r="K118" s="238"/>
      <c r="L118" s="214"/>
      <c r="M118" s="214"/>
      <c r="N118" s="214"/>
      <c r="O118" s="236" t="str">
        <f t="shared" si="4"/>
        <v>-</v>
      </c>
      <c r="P118" s="237" t="str">
        <f t="shared" si="5"/>
        <v>-</v>
      </c>
      <c r="Q118" s="81"/>
      <c r="R118" s="81"/>
    </row>
    <row r="119" spans="3:18" x14ac:dyDescent="0.2">
      <c r="C119" s="214"/>
      <c r="D119" s="230"/>
      <c r="E119" s="219"/>
      <c r="F119" s="231" t="str">
        <f t="shared" si="3"/>
        <v>-</v>
      </c>
      <c r="G119" s="223"/>
      <c r="H119" s="232"/>
      <c r="I119" s="214"/>
      <c r="J119" s="233" t="str">
        <f>IFERROR(MIN('MP Calculations'!$E$29/I119,1),"-")</f>
        <v>-</v>
      </c>
      <c r="K119" s="238"/>
      <c r="L119" s="214"/>
      <c r="M119" s="214"/>
      <c r="N119" s="214"/>
      <c r="O119" s="236" t="str">
        <f t="shared" si="4"/>
        <v>-</v>
      </c>
      <c r="P119" s="237" t="str">
        <f t="shared" si="5"/>
        <v>-</v>
      </c>
      <c r="Q119" s="81"/>
      <c r="R119" s="81"/>
    </row>
    <row r="120" spans="3:18" x14ac:dyDescent="0.2">
      <c r="C120" s="214"/>
      <c r="D120" s="230"/>
      <c r="E120" s="219"/>
      <c r="F120" s="231" t="str">
        <f t="shared" ref="F120:F183" si="6">IF(E120="","-",IF(OR(E120&lt;$E$15,E120&gt;$E$16),"ERROR - date outside of range","Date check - OK"))</f>
        <v>-</v>
      </c>
      <c r="G120" s="223"/>
      <c r="H120" s="232"/>
      <c r="I120" s="214"/>
      <c r="J120" s="233" t="str">
        <f>IFERROR(MIN('MP Calculations'!$E$29/I120,1),"-")</f>
        <v>-</v>
      </c>
      <c r="K120" s="238"/>
      <c r="L120" s="214"/>
      <c r="M120" s="214"/>
      <c r="N120" s="214"/>
      <c r="O120" s="236" t="str">
        <f t="shared" si="4"/>
        <v>-</v>
      </c>
      <c r="P120" s="237" t="str">
        <f t="shared" ref="P120:P183" si="7">IF(O120="-","-",IF(OR(E120&lt;$E$15,E120&gt;$E$16),0,O120*J120))</f>
        <v>-</v>
      </c>
      <c r="Q120" s="81"/>
      <c r="R120" s="81"/>
    </row>
    <row r="121" spans="3:18" x14ac:dyDescent="0.2">
      <c r="C121" s="214"/>
      <c r="D121" s="230"/>
      <c r="E121" s="219"/>
      <c r="F121" s="231" t="str">
        <f t="shared" si="6"/>
        <v>-</v>
      </c>
      <c r="G121" s="223"/>
      <c r="H121" s="232"/>
      <c r="I121" s="214"/>
      <c r="J121" s="233" t="str">
        <f>IFERROR(MIN('MP Calculations'!$E$29/I121,1),"-")</f>
        <v>-</v>
      </c>
      <c r="K121" s="238"/>
      <c r="L121" s="214"/>
      <c r="M121" s="214"/>
      <c r="N121" s="214"/>
      <c r="O121" s="236" t="str">
        <f t="shared" si="4"/>
        <v>-</v>
      </c>
      <c r="P121" s="237" t="str">
        <f t="shared" si="7"/>
        <v>-</v>
      </c>
      <c r="Q121" s="81"/>
      <c r="R121" s="81"/>
    </row>
    <row r="122" spans="3:18" x14ac:dyDescent="0.2">
      <c r="C122" s="214"/>
      <c r="D122" s="230"/>
      <c r="E122" s="219"/>
      <c r="F122" s="231" t="str">
        <f t="shared" si="6"/>
        <v>-</v>
      </c>
      <c r="G122" s="223"/>
      <c r="H122" s="232"/>
      <c r="I122" s="214"/>
      <c r="J122" s="233" t="str">
        <f>IFERROR(MIN('MP Calculations'!$E$29/I122,1),"-")</f>
        <v>-</v>
      </c>
      <c r="K122" s="238"/>
      <c r="L122" s="214"/>
      <c r="M122" s="214"/>
      <c r="N122" s="214"/>
      <c r="O122" s="236" t="str">
        <f t="shared" si="4"/>
        <v>-</v>
      </c>
      <c r="P122" s="237" t="str">
        <f t="shared" si="7"/>
        <v>-</v>
      </c>
      <c r="Q122" s="81"/>
      <c r="R122" s="81"/>
    </row>
    <row r="123" spans="3:18" x14ac:dyDescent="0.2">
      <c r="C123" s="214"/>
      <c r="D123" s="230"/>
      <c r="E123" s="219"/>
      <c r="F123" s="231" t="str">
        <f t="shared" si="6"/>
        <v>-</v>
      </c>
      <c r="G123" s="223"/>
      <c r="H123" s="232"/>
      <c r="I123" s="214"/>
      <c r="J123" s="233" t="str">
        <f>IFERROR(MIN('MP Calculations'!$E$29/I123,1),"-")</f>
        <v>-</v>
      </c>
      <c r="K123" s="238"/>
      <c r="L123" s="214"/>
      <c r="M123" s="214"/>
      <c r="N123" s="214"/>
      <c r="O123" s="236" t="str">
        <f t="shared" si="4"/>
        <v>-</v>
      </c>
      <c r="P123" s="237" t="str">
        <f t="shared" si="7"/>
        <v>-</v>
      </c>
      <c r="Q123" s="81"/>
      <c r="R123" s="81"/>
    </row>
    <row r="124" spans="3:18" x14ac:dyDescent="0.2">
      <c r="C124" s="214"/>
      <c r="D124" s="230"/>
      <c r="E124" s="219"/>
      <c r="F124" s="231" t="str">
        <f t="shared" si="6"/>
        <v>-</v>
      </c>
      <c r="G124" s="223"/>
      <c r="H124" s="232"/>
      <c r="I124" s="214"/>
      <c r="J124" s="233" t="str">
        <f>IFERROR(MIN('MP Calculations'!$E$29/I124,1),"-")</f>
        <v>-</v>
      </c>
      <c r="K124" s="238"/>
      <c r="L124" s="214"/>
      <c r="M124" s="214"/>
      <c r="N124" s="214"/>
      <c r="O124" s="236" t="str">
        <f t="shared" si="4"/>
        <v>-</v>
      </c>
      <c r="P124" s="237" t="str">
        <f t="shared" si="7"/>
        <v>-</v>
      </c>
      <c r="Q124" s="81"/>
      <c r="R124" s="81"/>
    </row>
    <row r="125" spans="3:18" x14ac:dyDescent="0.2">
      <c r="C125" s="214"/>
      <c r="D125" s="230"/>
      <c r="E125" s="219"/>
      <c r="F125" s="231" t="str">
        <f t="shared" si="6"/>
        <v>-</v>
      </c>
      <c r="G125" s="223"/>
      <c r="H125" s="232"/>
      <c r="I125" s="214"/>
      <c r="J125" s="233" t="str">
        <f>IFERROR(MIN('MP Calculations'!$E$29/I125,1),"-")</f>
        <v>-</v>
      </c>
      <c r="K125" s="238"/>
      <c r="L125" s="214"/>
      <c r="M125" s="214"/>
      <c r="N125" s="214"/>
      <c r="O125" s="236" t="str">
        <f t="shared" si="4"/>
        <v>-</v>
      </c>
      <c r="P125" s="237" t="str">
        <f t="shared" si="7"/>
        <v>-</v>
      </c>
      <c r="Q125" s="81"/>
      <c r="R125" s="81"/>
    </row>
    <row r="126" spans="3:18" x14ac:dyDescent="0.2">
      <c r="C126" s="214"/>
      <c r="D126" s="230"/>
      <c r="E126" s="219"/>
      <c r="F126" s="231" t="str">
        <f t="shared" si="6"/>
        <v>-</v>
      </c>
      <c r="G126" s="223"/>
      <c r="H126" s="232"/>
      <c r="I126" s="214"/>
      <c r="J126" s="233" t="str">
        <f>IFERROR(MIN('MP Calculations'!$E$29/I126,1),"-")</f>
        <v>-</v>
      </c>
      <c r="K126" s="238"/>
      <c r="L126" s="214"/>
      <c r="M126" s="214"/>
      <c r="N126" s="214"/>
      <c r="O126" s="236" t="str">
        <f t="shared" si="4"/>
        <v>-</v>
      </c>
      <c r="P126" s="237" t="str">
        <f t="shared" si="7"/>
        <v>-</v>
      </c>
      <c r="Q126" s="81"/>
      <c r="R126" s="81"/>
    </row>
    <row r="127" spans="3:18" x14ac:dyDescent="0.2">
      <c r="C127" s="214"/>
      <c r="D127" s="230"/>
      <c r="E127" s="219"/>
      <c r="F127" s="231" t="str">
        <f t="shared" si="6"/>
        <v>-</v>
      </c>
      <c r="G127" s="223"/>
      <c r="H127" s="232"/>
      <c r="I127" s="214"/>
      <c r="J127" s="233" t="str">
        <f>IFERROR(MIN('MP Calculations'!$E$29/I127,1),"-")</f>
        <v>-</v>
      </c>
      <c r="K127" s="238"/>
      <c r="L127" s="214"/>
      <c r="M127" s="214"/>
      <c r="N127" s="214"/>
      <c r="O127" s="236" t="str">
        <f t="shared" si="4"/>
        <v>-</v>
      </c>
      <c r="P127" s="237" t="str">
        <f t="shared" si="7"/>
        <v>-</v>
      </c>
      <c r="Q127" s="81"/>
      <c r="R127" s="81"/>
    </row>
    <row r="128" spans="3:18" x14ac:dyDescent="0.2">
      <c r="C128" s="214"/>
      <c r="D128" s="230"/>
      <c r="E128" s="219"/>
      <c r="F128" s="231" t="str">
        <f t="shared" si="6"/>
        <v>-</v>
      </c>
      <c r="G128" s="223"/>
      <c r="H128" s="232"/>
      <c r="I128" s="214"/>
      <c r="J128" s="233" t="str">
        <f>IFERROR(MIN('MP Calculations'!$E$29/I128,1),"-")</f>
        <v>-</v>
      </c>
      <c r="K128" s="238"/>
      <c r="L128" s="214"/>
      <c r="M128" s="214"/>
      <c r="N128" s="214"/>
      <c r="O128" s="236" t="str">
        <f t="shared" si="4"/>
        <v>-</v>
      </c>
      <c r="P128" s="237" t="str">
        <f t="shared" si="7"/>
        <v>-</v>
      </c>
      <c r="Q128" s="81"/>
      <c r="R128" s="81"/>
    </row>
    <row r="129" spans="3:18" x14ac:dyDescent="0.2">
      <c r="C129" s="214"/>
      <c r="D129" s="230"/>
      <c r="E129" s="219"/>
      <c r="F129" s="231" t="str">
        <f t="shared" si="6"/>
        <v>-</v>
      </c>
      <c r="G129" s="223"/>
      <c r="H129" s="232"/>
      <c r="I129" s="214"/>
      <c r="J129" s="233" t="str">
        <f>IFERROR(MIN('MP Calculations'!$E$29/I129,1),"-")</f>
        <v>-</v>
      </c>
      <c r="K129" s="238"/>
      <c r="L129" s="214"/>
      <c r="M129" s="214"/>
      <c r="N129" s="214"/>
      <c r="O129" s="236" t="str">
        <f t="shared" si="4"/>
        <v>-</v>
      </c>
      <c r="P129" s="237" t="str">
        <f t="shared" si="7"/>
        <v>-</v>
      </c>
      <c r="Q129" s="81"/>
      <c r="R129" s="81"/>
    </row>
    <row r="130" spans="3:18" x14ac:dyDescent="0.2">
      <c r="C130" s="214"/>
      <c r="D130" s="230"/>
      <c r="E130" s="219"/>
      <c r="F130" s="231" t="str">
        <f t="shared" si="6"/>
        <v>-</v>
      </c>
      <c r="G130" s="223"/>
      <c r="H130" s="232"/>
      <c r="I130" s="214"/>
      <c r="J130" s="233" t="str">
        <f>IFERROR(MIN('MP Calculations'!$E$29/I130,1),"-")</f>
        <v>-</v>
      </c>
      <c r="K130" s="238"/>
      <c r="L130" s="214"/>
      <c r="M130" s="214"/>
      <c r="N130" s="214"/>
      <c r="O130" s="236" t="str">
        <f t="shared" si="4"/>
        <v>-</v>
      </c>
      <c r="P130" s="237" t="str">
        <f t="shared" si="7"/>
        <v>-</v>
      </c>
      <c r="Q130" s="81"/>
      <c r="R130" s="81"/>
    </row>
    <row r="131" spans="3:18" x14ac:dyDescent="0.2">
      <c r="C131" s="214"/>
      <c r="D131" s="230"/>
      <c r="E131" s="219"/>
      <c r="F131" s="231" t="str">
        <f t="shared" si="6"/>
        <v>-</v>
      </c>
      <c r="G131" s="223"/>
      <c r="H131" s="232"/>
      <c r="I131" s="214"/>
      <c r="J131" s="233" t="str">
        <f>IFERROR(MIN('MP Calculations'!$E$29/I131,1),"-")</f>
        <v>-</v>
      </c>
      <c r="K131" s="238"/>
      <c r="L131" s="214"/>
      <c r="M131" s="214"/>
      <c r="N131" s="214"/>
      <c r="O131" s="236" t="str">
        <f t="shared" si="4"/>
        <v>-</v>
      </c>
      <c r="P131" s="237" t="str">
        <f t="shared" si="7"/>
        <v>-</v>
      </c>
      <c r="Q131" s="81"/>
      <c r="R131" s="81"/>
    </row>
    <row r="132" spans="3:18" x14ac:dyDescent="0.2">
      <c r="C132" s="214"/>
      <c r="D132" s="230"/>
      <c r="E132" s="219"/>
      <c r="F132" s="231" t="str">
        <f t="shared" si="6"/>
        <v>-</v>
      </c>
      <c r="G132" s="223"/>
      <c r="H132" s="232"/>
      <c r="I132" s="214"/>
      <c r="J132" s="233" t="str">
        <f>IFERROR(MIN('MP Calculations'!$E$29/I132,1),"-")</f>
        <v>-</v>
      </c>
      <c r="K132" s="238"/>
      <c r="L132" s="214"/>
      <c r="M132" s="214"/>
      <c r="N132" s="214"/>
      <c r="O132" s="236" t="str">
        <f t="shared" si="4"/>
        <v>-</v>
      </c>
      <c r="P132" s="237" t="str">
        <f t="shared" si="7"/>
        <v>-</v>
      </c>
      <c r="Q132" s="81"/>
      <c r="R132" s="81"/>
    </row>
    <row r="133" spans="3:18" x14ac:dyDescent="0.2">
      <c r="C133" s="214"/>
      <c r="D133" s="230"/>
      <c r="E133" s="219"/>
      <c r="F133" s="231" t="str">
        <f t="shared" si="6"/>
        <v>-</v>
      </c>
      <c r="G133" s="223"/>
      <c r="H133" s="232"/>
      <c r="I133" s="214"/>
      <c r="J133" s="233" t="str">
        <f>IFERROR(MIN('MP Calculations'!$E$29/I133,1),"-")</f>
        <v>-</v>
      </c>
      <c r="K133" s="238"/>
      <c r="L133" s="214"/>
      <c r="M133" s="214"/>
      <c r="N133" s="214"/>
      <c r="O133" s="236" t="str">
        <f t="shared" si="4"/>
        <v>-</v>
      </c>
      <c r="P133" s="237" t="str">
        <f t="shared" si="7"/>
        <v>-</v>
      </c>
      <c r="Q133" s="81"/>
      <c r="R133" s="81"/>
    </row>
    <row r="134" spans="3:18" x14ac:dyDescent="0.2">
      <c r="C134" s="214"/>
      <c r="D134" s="230"/>
      <c r="E134" s="219"/>
      <c r="F134" s="231" t="str">
        <f t="shared" si="6"/>
        <v>-</v>
      </c>
      <c r="G134" s="223"/>
      <c r="H134" s="232"/>
      <c r="I134" s="214"/>
      <c r="J134" s="233" t="str">
        <f>IFERROR(MIN('MP Calculations'!$E$29/I134,1),"-")</f>
        <v>-</v>
      </c>
      <c r="K134" s="238"/>
      <c r="L134" s="214"/>
      <c r="M134" s="214"/>
      <c r="N134" s="214"/>
      <c r="O134" s="236" t="str">
        <f t="shared" si="4"/>
        <v>-</v>
      </c>
      <c r="P134" s="237" t="str">
        <f t="shared" si="7"/>
        <v>-</v>
      </c>
      <c r="Q134" s="81"/>
      <c r="R134" s="81"/>
    </row>
    <row r="135" spans="3:18" x14ac:dyDescent="0.2">
      <c r="C135" s="214"/>
      <c r="D135" s="230"/>
      <c r="E135" s="219"/>
      <c r="F135" s="231" t="str">
        <f t="shared" si="6"/>
        <v>-</v>
      </c>
      <c r="G135" s="223"/>
      <c r="H135" s="232"/>
      <c r="I135" s="214"/>
      <c r="J135" s="233" t="str">
        <f>IFERROR(MIN('MP Calculations'!$E$29/I135,1),"-")</f>
        <v>-</v>
      </c>
      <c r="K135" s="238"/>
      <c r="L135" s="214"/>
      <c r="M135" s="214"/>
      <c r="N135" s="214"/>
      <c r="O135" s="236" t="str">
        <f t="shared" si="4"/>
        <v>-</v>
      </c>
      <c r="P135" s="237" t="str">
        <f t="shared" si="7"/>
        <v>-</v>
      </c>
      <c r="Q135" s="81"/>
      <c r="R135" s="81"/>
    </row>
    <row r="136" spans="3:18" x14ac:dyDescent="0.2">
      <c r="C136" s="214"/>
      <c r="D136" s="230"/>
      <c r="E136" s="219"/>
      <c r="F136" s="231" t="str">
        <f t="shared" si="6"/>
        <v>-</v>
      </c>
      <c r="G136" s="223"/>
      <c r="H136" s="232"/>
      <c r="I136" s="214"/>
      <c r="J136" s="233" t="str">
        <f>IFERROR(MIN('MP Calculations'!$E$29/I136,1),"-")</f>
        <v>-</v>
      </c>
      <c r="K136" s="238"/>
      <c r="L136" s="214"/>
      <c r="M136" s="214"/>
      <c r="N136" s="214"/>
      <c r="O136" s="236" t="str">
        <f t="shared" si="4"/>
        <v>-</v>
      </c>
      <c r="P136" s="237" t="str">
        <f t="shared" si="7"/>
        <v>-</v>
      </c>
      <c r="Q136" s="81"/>
      <c r="R136" s="81"/>
    </row>
    <row r="137" spans="3:18" x14ac:dyDescent="0.2">
      <c r="C137" s="214"/>
      <c r="D137" s="230"/>
      <c r="E137" s="219"/>
      <c r="F137" s="231" t="str">
        <f t="shared" si="6"/>
        <v>-</v>
      </c>
      <c r="G137" s="223"/>
      <c r="H137" s="232"/>
      <c r="I137" s="214"/>
      <c r="J137" s="233" t="str">
        <f>IFERROR(MIN('MP Calculations'!$E$29/I137,1),"-")</f>
        <v>-</v>
      </c>
      <c r="K137" s="238"/>
      <c r="L137" s="214"/>
      <c r="M137" s="214"/>
      <c r="N137" s="214"/>
      <c r="O137" s="236" t="str">
        <f t="shared" si="4"/>
        <v>-</v>
      </c>
      <c r="P137" s="237" t="str">
        <f t="shared" si="7"/>
        <v>-</v>
      </c>
      <c r="Q137" s="81"/>
      <c r="R137" s="81"/>
    </row>
    <row r="138" spans="3:18" x14ac:dyDescent="0.2">
      <c r="C138" s="214"/>
      <c r="D138" s="230"/>
      <c r="E138" s="219"/>
      <c r="F138" s="231" t="str">
        <f t="shared" si="6"/>
        <v>-</v>
      </c>
      <c r="G138" s="223"/>
      <c r="H138" s="232"/>
      <c r="I138" s="214"/>
      <c r="J138" s="233" t="str">
        <f>IFERROR(MIN('MP Calculations'!$E$29/I138,1),"-")</f>
        <v>-</v>
      </c>
      <c r="K138" s="238"/>
      <c r="L138" s="214"/>
      <c r="M138" s="214"/>
      <c r="N138" s="214"/>
      <c r="O138" s="236" t="str">
        <f t="shared" si="4"/>
        <v>-</v>
      </c>
      <c r="P138" s="237" t="str">
        <f t="shared" si="7"/>
        <v>-</v>
      </c>
      <c r="Q138" s="81"/>
      <c r="R138" s="81"/>
    </row>
    <row r="139" spans="3:18" x14ac:dyDescent="0.2">
      <c r="C139" s="214"/>
      <c r="D139" s="230"/>
      <c r="E139" s="219"/>
      <c r="F139" s="231" t="str">
        <f t="shared" si="6"/>
        <v>-</v>
      </c>
      <c r="G139" s="223"/>
      <c r="H139" s="232"/>
      <c r="I139" s="214"/>
      <c r="J139" s="233" t="str">
        <f>IFERROR(MIN('MP Calculations'!$E$29/I139,1),"-")</f>
        <v>-</v>
      </c>
      <c r="K139" s="238"/>
      <c r="L139" s="214"/>
      <c r="M139" s="214"/>
      <c r="N139" s="214"/>
      <c r="O139" s="236" t="str">
        <f t="shared" si="4"/>
        <v>-</v>
      </c>
      <c r="P139" s="237" t="str">
        <f t="shared" si="7"/>
        <v>-</v>
      </c>
      <c r="Q139" s="81"/>
      <c r="R139" s="81"/>
    </row>
    <row r="140" spans="3:18" x14ac:dyDescent="0.2">
      <c r="C140" s="214"/>
      <c r="D140" s="230"/>
      <c r="E140" s="219"/>
      <c r="F140" s="231" t="str">
        <f t="shared" si="6"/>
        <v>-</v>
      </c>
      <c r="G140" s="223"/>
      <c r="H140" s="232"/>
      <c r="I140" s="214"/>
      <c r="J140" s="233" t="str">
        <f>IFERROR(MIN('MP Calculations'!$E$29/I140,1),"-")</f>
        <v>-</v>
      </c>
      <c r="K140" s="238"/>
      <c r="L140" s="214"/>
      <c r="M140" s="214"/>
      <c r="N140" s="214"/>
      <c r="O140" s="236" t="str">
        <f t="shared" si="4"/>
        <v>-</v>
      </c>
      <c r="P140" s="237" t="str">
        <f t="shared" si="7"/>
        <v>-</v>
      </c>
      <c r="Q140" s="81"/>
      <c r="R140" s="81"/>
    </row>
    <row r="141" spans="3:18" x14ac:dyDescent="0.2">
      <c r="C141" s="214"/>
      <c r="D141" s="230"/>
      <c r="E141" s="219"/>
      <c r="F141" s="231" t="str">
        <f t="shared" si="6"/>
        <v>-</v>
      </c>
      <c r="G141" s="223"/>
      <c r="H141" s="232"/>
      <c r="I141" s="214"/>
      <c r="J141" s="233" t="str">
        <f>IFERROR(MIN('MP Calculations'!$E$29/I141,1),"-")</f>
        <v>-</v>
      </c>
      <c r="K141" s="238"/>
      <c r="L141" s="214"/>
      <c r="M141" s="214"/>
      <c r="N141" s="214"/>
      <c r="O141" s="236" t="str">
        <f t="shared" si="4"/>
        <v>-</v>
      </c>
      <c r="P141" s="237" t="str">
        <f t="shared" si="7"/>
        <v>-</v>
      </c>
      <c r="Q141" s="81"/>
      <c r="R141" s="81"/>
    </row>
    <row r="142" spans="3:18" x14ac:dyDescent="0.2">
      <c r="C142" s="214"/>
      <c r="D142" s="230"/>
      <c r="E142" s="219"/>
      <c r="F142" s="231" t="str">
        <f t="shared" si="6"/>
        <v>-</v>
      </c>
      <c r="G142" s="223"/>
      <c r="H142" s="232"/>
      <c r="I142" s="214"/>
      <c r="J142" s="233" t="str">
        <f>IFERROR(MIN('MP Calculations'!$E$29/I142,1),"-")</f>
        <v>-</v>
      </c>
      <c r="K142" s="238"/>
      <c r="L142" s="214"/>
      <c r="M142" s="214"/>
      <c r="N142" s="214"/>
      <c r="O142" s="236" t="str">
        <f t="shared" si="4"/>
        <v>-</v>
      </c>
      <c r="P142" s="237" t="str">
        <f t="shared" si="7"/>
        <v>-</v>
      </c>
      <c r="Q142" s="81"/>
      <c r="R142" s="81"/>
    </row>
    <row r="143" spans="3:18" x14ac:dyDescent="0.2">
      <c r="C143" s="214"/>
      <c r="D143" s="230"/>
      <c r="E143" s="219"/>
      <c r="F143" s="231" t="str">
        <f t="shared" si="6"/>
        <v>-</v>
      </c>
      <c r="G143" s="223"/>
      <c r="H143" s="232"/>
      <c r="I143" s="214"/>
      <c r="J143" s="233" t="str">
        <f>IFERROR(MIN('MP Calculations'!$E$29/I143,1),"-")</f>
        <v>-</v>
      </c>
      <c r="K143" s="238"/>
      <c r="L143" s="214"/>
      <c r="M143" s="214"/>
      <c r="N143" s="214"/>
      <c r="O143" s="236" t="str">
        <f t="shared" si="4"/>
        <v>-</v>
      </c>
      <c r="P143" s="237" t="str">
        <f t="shared" si="7"/>
        <v>-</v>
      </c>
      <c r="Q143" s="81"/>
      <c r="R143" s="81"/>
    </row>
    <row r="144" spans="3:18" x14ac:dyDescent="0.2">
      <c r="C144" s="214"/>
      <c r="D144" s="230"/>
      <c r="E144" s="219"/>
      <c r="F144" s="231" t="str">
        <f t="shared" si="6"/>
        <v>-</v>
      </c>
      <c r="G144" s="223"/>
      <c r="H144" s="232"/>
      <c r="I144" s="214"/>
      <c r="J144" s="233" t="str">
        <f>IFERROR(MIN('MP Calculations'!$E$29/I144,1),"-")</f>
        <v>-</v>
      </c>
      <c r="K144" s="238"/>
      <c r="L144" s="214"/>
      <c r="M144" s="214"/>
      <c r="N144" s="214"/>
      <c r="O144" s="236" t="str">
        <f t="shared" si="4"/>
        <v>-</v>
      </c>
      <c r="P144" s="237" t="str">
        <f t="shared" si="7"/>
        <v>-</v>
      </c>
      <c r="Q144" s="81"/>
      <c r="R144" s="81"/>
    </row>
    <row r="145" spans="3:18" x14ac:dyDescent="0.2">
      <c r="C145" s="214"/>
      <c r="D145" s="230"/>
      <c r="E145" s="219"/>
      <c r="F145" s="231" t="str">
        <f t="shared" si="6"/>
        <v>-</v>
      </c>
      <c r="G145" s="223"/>
      <c r="H145" s="232"/>
      <c r="I145" s="214"/>
      <c r="J145" s="233" t="str">
        <f>IFERROR(MIN('MP Calculations'!$E$29/I145,1),"-")</f>
        <v>-</v>
      </c>
      <c r="K145" s="238"/>
      <c r="L145" s="214"/>
      <c r="M145" s="214"/>
      <c r="N145" s="214"/>
      <c r="O145" s="236" t="str">
        <f t="shared" si="4"/>
        <v>-</v>
      </c>
      <c r="P145" s="237" t="str">
        <f t="shared" si="7"/>
        <v>-</v>
      </c>
      <c r="Q145" s="81"/>
      <c r="R145" s="81"/>
    </row>
    <row r="146" spans="3:18" x14ac:dyDescent="0.2">
      <c r="C146" s="214"/>
      <c r="D146" s="230"/>
      <c r="E146" s="219"/>
      <c r="F146" s="231" t="str">
        <f t="shared" si="6"/>
        <v>-</v>
      </c>
      <c r="G146" s="223"/>
      <c r="H146" s="232"/>
      <c r="I146" s="214"/>
      <c r="J146" s="233" t="str">
        <f>IFERROR(MIN('MP Calculations'!$E$29/I146,1),"-")</f>
        <v>-</v>
      </c>
      <c r="K146" s="238"/>
      <c r="L146" s="214"/>
      <c r="M146" s="214"/>
      <c r="N146" s="214"/>
      <c r="O146" s="236" t="str">
        <f t="shared" si="4"/>
        <v>-</v>
      </c>
      <c r="P146" s="237" t="str">
        <f t="shared" si="7"/>
        <v>-</v>
      </c>
      <c r="Q146" s="81"/>
      <c r="R146" s="81"/>
    </row>
    <row r="147" spans="3:18" x14ac:dyDescent="0.2">
      <c r="C147" s="214"/>
      <c r="D147" s="230"/>
      <c r="E147" s="219"/>
      <c r="F147" s="231" t="str">
        <f t="shared" si="6"/>
        <v>-</v>
      </c>
      <c r="G147" s="223"/>
      <c r="H147" s="232"/>
      <c r="I147" s="214"/>
      <c r="J147" s="233" t="str">
        <f>IFERROR(MIN('MP Calculations'!$E$29/I147,1),"-")</f>
        <v>-</v>
      </c>
      <c r="K147" s="238"/>
      <c r="L147" s="214"/>
      <c r="M147" s="214"/>
      <c r="N147" s="214"/>
      <c r="O147" s="236" t="str">
        <f t="shared" si="4"/>
        <v>-</v>
      </c>
      <c r="P147" s="237" t="str">
        <f t="shared" si="7"/>
        <v>-</v>
      </c>
      <c r="Q147" s="81"/>
      <c r="R147" s="81"/>
    </row>
    <row r="148" spans="3:18" x14ac:dyDescent="0.2">
      <c r="C148" s="214"/>
      <c r="D148" s="230"/>
      <c r="E148" s="219"/>
      <c r="F148" s="231" t="str">
        <f t="shared" si="6"/>
        <v>-</v>
      </c>
      <c r="G148" s="223"/>
      <c r="H148" s="232"/>
      <c r="I148" s="214"/>
      <c r="J148" s="233" t="str">
        <f>IFERROR(MIN('MP Calculations'!$E$29/I148,1),"-")</f>
        <v>-</v>
      </c>
      <c r="K148" s="238"/>
      <c r="L148" s="214"/>
      <c r="M148" s="214"/>
      <c r="N148" s="214"/>
      <c r="O148" s="236" t="str">
        <f t="shared" si="4"/>
        <v>-</v>
      </c>
      <c r="P148" s="237" t="str">
        <f t="shared" si="7"/>
        <v>-</v>
      </c>
      <c r="Q148" s="81"/>
      <c r="R148" s="81"/>
    </row>
    <row r="149" spans="3:18" x14ac:dyDescent="0.2">
      <c r="C149" s="214"/>
      <c r="D149" s="230"/>
      <c r="E149" s="219"/>
      <c r="F149" s="231" t="str">
        <f t="shared" si="6"/>
        <v>-</v>
      </c>
      <c r="G149" s="223"/>
      <c r="H149" s="232"/>
      <c r="I149" s="214"/>
      <c r="J149" s="233" t="str">
        <f>IFERROR(MIN('MP Calculations'!$E$29/I149,1),"-")</f>
        <v>-</v>
      </c>
      <c r="K149" s="238"/>
      <c r="L149" s="214"/>
      <c r="M149" s="214"/>
      <c r="N149" s="214"/>
      <c r="O149" s="236" t="str">
        <f t="shared" si="4"/>
        <v>-</v>
      </c>
      <c r="P149" s="237" t="str">
        <f t="shared" si="7"/>
        <v>-</v>
      </c>
      <c r="Q149" s="81"/>
      <c r="R149" s="81"/>
    </row>
    <row r="150" spans="3:18" x14ac:dyDescent="0.2">
      <c r="C150" s="214"/>
      <c r="D150" s="230"/>
      <c r="E150" s="219"/>
      <c r="F150" s="231" t="str">
        <f t="shared" si="6"/>
        <v>-</v>
      </c>
      <c r="G150" s="223"/>
      <c r="H150" s="232"/>
      <c r="I150" s="214"/>
      <c r="J150" s="233" t="str">
        <f>IFERROR(MIN('MP Calculations'!$E$29/I150,1),"-")</f>
        <v>-</v>
      </c>
      <c r="K150" s="238"/>
      <c r="L150" s="214"/>
      <c r="M150" s="214"/>
      <c r="N150" s="214"/>
      <c r="O150" s="236" t="str">
        <f t="shared" si="4"/>
        <v>-</v>
      </c>
      <c r="P150" s="237" t="str">
        <f t="shared" si="7"/>
        <v>-</v>
      </c>
      <c r="Q150" s="81"/>
      <c r="R150" s="81"/>
    </row>
    <row r="151" spans="3:18" x14ac:dyDescent="0.2">
      <c r="C151" s="214"/>
      <c r="D151" s="230"/>
      <c r="E151" s="219"/>
      <c r="F151" s="231" t="str">
        <f t="shared" si="6"/>
        <v>-</v>
      </c>
      <c r="G151" s="223"/>
      <c r="H151" s="232"/>
      <c r="I151" s="214"/>
      <c r="J151" s="233" t="str">
        <f>IFERROR(MIN('MP Calculations'!$E$29/I151,1),"-")</f>
        <v>-</v>
      </c>
      <c r="K151" s="238"/>
      <c r="L151" s="214"/>
      <c r="M151" s="214"/>
      <c r="N151" s="214"/>
      <c r="O151" s="236" t="str">
        <f t="shared" ref="O151:O214" si="8">IF(N151="","-",L151*N151)</f>
        <v>-</v>
      </c>
      <c r="P151" s="237" t="str">
        <f t="shared" si="7"/>
        <v>-</v>
      </c>
      <c r="Q151" s="81"/>
      <c r="R151" s="81"/>
    </row>
    <row r="152" spans="3:18" x14ac:dyDescent="0.2">
      <c r="C152" s="214"/>
      <c r="D152" s="230"/>
      <c r="E152" s="219"/>
      <c r="F152" s="231" t="str">
        <f t="shared" si="6"/>
        <v>-</v>
      </c>
      <c r="G152" s="223"/>
      <c r="H152" s="232"/>
      <c r="I152" s="214"/>
      <c r="J152" s="233" t="str">
        <f>IFERROR(MIN('MP Calculations'!$E$29/I152,1),"-")</f>
        <v>-</v>
      </c>
      <c r="K152" s="238"/>
      <c r="L152" s="214"/>
      <c r="M152" s="214"/>
      <c r="N152" s="214"/>
      <c r="O152" s="236" t="str">
        <f t="shared" si="8"/>
        <v>-</v>
      </c>
      <c r="P152" s="237" t="str">
        <f t="shared" si="7"/>
        <v>-</v>
      </c>
      <c r="Q152" s="81"/>
      <c r="R152" s="81"/>
    </row>
    <row r="153" spans="3:18" x14ac:dyDescent="0.2">
      <c r="C153" s="214"/>
      <c r="D153" s="230"/>
      <c r="E153" s="219"/>
      <c r="F153" s="231" t="str">
        <f t="shared" si="6"/>
        <v>-</v>
      </c>
      <c r="G153" s="223"/>
      <c r="H153" s="232"/>
      <c r="I153" s="214"/>
      <c r="J153" s="233" t="str">
        <f>IFERROR(MIN('MP Calculations'!$E$29/I153,1),"-")</f>
        <v>-</v>
      </c>
      <c r="K153" s="238"/>
      <c r="L153" s="214"/>
      <c r="M153" s="214"/>
      <c r="N153" s="214"/>
      <c r="O153" s="236" t="str">
        <f t="shared" si="8"/>
        <v>-</v>
      </c>
      <c r="P153" s="237" t="str">
        <f t="shared" si="7"/>
        <v>-</v>
      </c>
      <c r="Q153" s="81"/>
      <c r="R153" s="81"/>
    </row>
    <row r="154" spans="3:18" x14ac:dyDescent="0.2">
      <c r="C154" s="214"/>
      <c r="D154" s="230"/>
      <c r="E154" s="219"/>
      <c r="F154" s="231" t="str">
        <f t="shared" si="6"/>
        <v>-</v>
      </c>
      <c r="G154" s="223"/>
      <c r="H154" s="232"/>
      <c r="I154" s="214"/>
      <c r="J154" s="233" t="str">
        <f>IFERROR(MIN('MP Calculations'!$E$29/I154,1),"-")</f>
        <v>-</v>
      </c>
      <c r="K154" s="238"/>
      <c r="L154" s="214"/>
      <c r="M154" s="214"/>
      <c r="N154" s="214"/>
      <c r="O154" s="236" t="str">
        <f t="shared" si="8"/>
        <v>-</v>
      </c>
      <c r="P154" s="237" t="str">
        <f t="shared" si="7"/>
        <v>-</v>
      </c>
      <c r="Q154" s="81"/>
      <c r="R154" s="81"/>
    </row>
    <row r="155" spans="3:18" x14ac:dyDescent="0.2">
      <c r="C155" s="214"/>
      <c r="D155" s="230"/>
      <c r="E155" s="219"/>
      <c r="F155" s="231" t="str">
        <f t="shared" si="6"/>
        <v>-</v>
      </c>
      <c r="G155" s="223"/>
      <c r="H155" s="232"/>
      <c r="I155" s="214"/>
      <c r="J155" s="233" t="str">
        <f>IFERROR(MIN('MP Calculations'!$E$29/I155,1),"-")</f>
        <v>-</v>
      </c>
      <c r="K155" s="238"/>
      <c r="L155" s="214"/>
      <c r="M155" s="214"/>
      <c r="N155" s="214"/>
      <c r="O155" s="236" t="str">
        <f t="shared" si="8"/>
        <v>-</v>
      </c>
      <c r="P155" s="237" t="str">
        <f t="shared" si="7"/>
        <v>-</v>
      </c>
      <c r="Q155" s="81"/>
      <c r="R155" s="81"/>
    </row>
    <row r="156" spans="3:18" x14ac:dyDescent="0.2">
      <c r="C156" s="214"/>
      <c r="D156" s="230"/>
      <c r="E156" s="219"/>
      <c r="F156" s="231" t="str">
        <f t="shared" si="6"/>
        <v>-</v>
      </c>
      <c r="G156" s="223"/>
      <c r="H156" s="232"/>
      <c r="I156" s="214"/>
      <c r="J156" s="233" t="str">
        <f>IFERROR(MIN('MP Calculations'!$E$29/I156,1),"-")</f>
        <v>-</v>
      </c>
      <c r="K156" s="238"/>
      <c r="L156" s="214"/>
      <c r="M156" s="214"/>
      <c r="N156" s="214"/>
      <c r="O156" s="236" t="str">
        <f t="shared" si="8"/>
        <v>-</v>
      </c>
      <c r="P156" s="237" t="str">
        <f t="shared" si="7"/>
        <v>-</v>
      </c>
      <c r="Q156" s="81"/>
      <c r="R156" s="81"/>
    </row>
    <row r="157" spans="3:18" x14ac:dyDescent="0.2">
      <c r="C157" s="214"/>
      <c r="D157" s="230"/>
      <c r="E157" s="219"/>
      <c r="F157" s="231" t="str">
        <f t="shared" si="6"/>
        <v>-</v>
      </c>
      <c r="G157" s="223"/>
      <c r="H157" s="232"/>
      <c r="I157" s="214"/>
      <c r="J157" s="233" t="str">
        <f>IFERROR(MIN('MP Calculations'!$E$29/I157,1),"-")</f>
        <v>-</v>
      </c>
      <c r="K157" s="238"/>
      <c r="L157" s="214"/>
      <c r="M157" s="214"/>
      <c r="N157" s="214"/>
      <c r="O157" s="236" t="str">
        <f t="shared" si="8"/>
        <v>-</v>
      </c>
      <c r="P157" s="237" t="str">
        <f t="shared" si="7"/>
        <v>-</v>
      </c>
      <c r="Q157" s="81"/>
      <c r="R157" s="81"/>
    </row>
    <row r="158" spans="3:18" x14ac:dyDescent="0.2">
      <c r="C158" s="214"/>
      <c r="D158" s="230"/>
      <c r="E158" s="219"/>
      <c r="F158" s="231" t="str">
        <f t="shared" si="6"/>
        <v>-</v>
      </c>
      <c r="G158" s="223"/>
      <c r="H158" s="232"/>
      <c r="I158" s="214"/>
      <c r="J158" s="233" t="str">
        <f>IFERROR(MIN('MP Calculations'!$E$29/I158,1),"-")</f>
        <v>-</v>
      </c>
      <c r="K158" s="238"/>
      <c r="L158" s="214"/>
      <c r="M158" s="214"/>
      <c r="N158" s="214"/>
      <c r="O158" s="236" t="str">
        <f t="shared" si="8"/>
        <v>-</v>
      </c>
      <c r="P158" s="237" t="str">
        <f t="shared" si="7"/>
        <v>-</v>
      </c>
      <c r="Q158" s="81"/>
      <c r="R158" s="81"/>
    </row>
    <row r="159" spans="3:18" x14ac:dyDescent="0.2">
      <c r="C159" s="214"/>
      <c r="D159" s="230"/>
      <c r="E159" s="219"/>
      <c r="F159" s="231" t="str">
        <f t="shared" si="6"/>
        <v>-</v>
      </c>
      <c r="G159" s="223"/>
      <c r="H159" s="232"/>
      <c r="I159" s="214"/>
      <c r="J159" s="233" t="str">
        <f>IFERROR(MIN('MP Calculations'!$E$29/I159,1),"-")</f>
        <v>-</v>
      </c>
      <c r="K159" s="238"/>
      <c r="L159" s="214"/>
      <c r="M159" s="214"/>
      <c r="N159" s="214"/>
      <c r="O159" s="236" t="str">
        <f t="shared" si="8"/>
        <v>-</v>
      </c>
      <c r="P159" s="237" t="str">
        <f t="shared" si="7"/>
        <v>-</v>
      </c>
      <c r="Q159" s="81"/>
      <c r="R159" s="81"/>
    </row>
    <row r="160" spans="3:18" x14ac:dyDescent="0.2">
      <c r="C160" s="214"/>
      <c r="D160" s="230"/>
      <c r="E160" s="219"/>
      <c r="F160" s="231" t="str">
        <f t="shared" si="6"/>
        <v>-</v>
      </c>
      <c r="G160" s="223"/>
      <c r="H160" s="232"/>
      <c r="I160" s="214"/>
      <c r="J160" s="233" t="str">
        <f>IFERROR(MIN('MP Calculations'!$E$29/I160,1),"-")</f>
        <v>-</v>
      </c>
      <c r="K160" s="238"/>
      <c r="L160" s="214"/>
      <c r="M160" s="214"/>
      <c r="N160" s="214"/>
      <c r="O160" s="236" t="str">
        <f t="shared" si="8"/>
        <v>-</v>
      </c>
      <c r="P160" s="237" t="str">
        <f t="shared" si="7"/>
        <v>-</v>
      </c>
      <c r="Q160" s="81"/>
      <c r="R160" s="81"/>
    </row>
    <row r="161" spans="3:18" x14ac:dyDescent="0.2">
      <c r="C161" s="214"/>
      <c r="D161" s="230"/>
      <c r="E161" s="219"/>
      <c r="F161" s="231" t="str">
        <f t="shared" si="6"/>
        <v>-</v>
      </c>
      <c r="G161" s="223"/>
      <c r="H161" s="232"/>
      <c r="I161" s="214"/>
      <c r="J161" s="233" t="str">
        <f>IFERROR(MIN('MP Calculations'!$E$29/I161,1),"-")</f>
        <v>-</v>
      </c>
      <c r="K161" s="238"/>
      <c r="L161" s="214"/>
      <c r="M161" s="214"/>
      <c r="N161" s="214"/>
      <c r="O161" s="236" t="str">
        <f t="shared" si="8"/>
        <v>-</v>
      </c>
      <c r="P161" s="237" t="str">
        <f t="shared" si="7"/>
        <v>-</v>
      </c>
      <c r="Q161" s="81"/>
      <c r="R161" s="81"/>
    </row>
    <row r="162" spans="3:18" x14ac:dyDescent="0.2">
      <c r="C162" s="214"/>
      <c r="D162" s="230"/>
      <c r="E162" s="219"/>
      <c r="F162" s="231" t="str">
        <f t="shared" si="6"/>
        <v>-</v>
      </c>
      <c r="G162" s="223"/>
      <c r="H162" s="232"/>
      <c r="I162" s="214"/>
      <c r="J162" s="233" t="str">
        <f>IFERROR(MIN('MP Calculations'!$E$29/I162,1),"-")</f>
        <v>-</v>
      </c>
      <c r="K162" s="238"/>
      <c r="L162" s="214"/>
      <c r="M162" s="214"/>
      <c r="N162" s="214"/>
      <c r="O162" s="236" t="str">
        <f t="shared" si="8"/>
        <v>-</v>
      </c>
      <c r="P162" s="237" t="str">
        <f t="shared" si="7"/>
        <v>-</v>
      </c>
      <c r="Q162" s="81"/>
      <c r="R162" s="81"/>
    </row>
    <row r="163" spans="3:18" x14ac:dyDescent="0.2">
      <c r="C163" s="214"/>
      <c r="D163" s="230"/>
      <c r="E163" s="219"/>
      <c r="F163" s="231" t="str">
        <f t="shared" si="6"/>
        <v>-</v>
      </c>
      <c r="G163" s="223"/>
      <c r="H163" s="232"/>
      <c r="I163" s="214"/>
      <c r="J163" s="233" t="str">
        <f>IFERROR(MIN('MP Calculations'!$E$29/I163,1),"-")</f>
        <v>-</v>
      </c>
      <c r="K163" s="238"/>
      <c r="L163" s="214"/>
      <c r="M163" s="214"/>
      <c r="N163" s="214"/>
      <c r="O163" s="236" t="str">
        <f t="shared" si="8"/>
        <v>-</v>
      </c>
      <c r="P163" s="237" t="str">
        <f t="shared" si="7"/>
        <v>-</v>
      </c>
      <c r="Q163" s="81"/>
      <c r="R163" s="81"/>
    </row>
    <row r="164" spans="3:18" x14ac:dyDescent="0.2">
      <c r="C164" s="214"/>
      <c r="D164" s="230"/>
      <c r="E164" s="219"/>
      <c r="F164" s="231" t="str">
        <f t="shared" si="6"/>
        <v>-</v>
      </c>
      <c r="G164" s="223"/>
      <c r="H164" s="232"/>
      <c r="I164" s="214"/>
      <c r="J164" s="233" t="str">
        <f>IFERROR(MIN('MP Calculations'!$E$29/I164,1),"-")</f>
        <v>-</v>
      </c>
      <c r="K164" s="238"/>
      <c r="L164" s="214"/>
      <c r="M164" s="214"/>
      <c r="N164" s="214"/>
      <c r="O164" s="236" t="str">
        <f t="shared" si="8"/>
        <v>-</v>
      </c>
      <c r="P164" s="237" t="str">
        <f t="shared" si="7"/>
        <v>-</v>
      </c>
      <c r="Q164" s="81"/>
      <c r="R164" s="81"/>
    </row>
    <row r="165" spans="3:18" x14ac:dyDescent="0.2">
      <c r="C165" s="214"/>
      <c r="D165" s="230"/>
      <c r="E165" s="219"/>
      <c r="F165" s="231" t="str">
        <f t="shared" si="6"/>
        <v>-</v>
      </c>
      <c r="G165" s="223"/>
      <c r="H165" s="232"/>
      <c r="I165" s="214"/>
      <c r="J165" s="233" t="str">
        <f>IFERROR(MIN('MP Calculations'!$E$29/I165,1),"-")</f>
        <v>-</v>
      </c>
      <c r="K165" s="238"/>
      <c r="L165" s="214"/>
      <c r="M165" s="214"/>
      <c r="N165" s="214"/>
      <c r="O165" s="236" t="str">
        <f t="shared" si="8"/>
        <v>-</v>
      </c>
      <c r="P165" s="237" t="str">
        <f t="shared" si="7"/>
        <v>-</v>
      </c>
      <c r="Q165" s="81"/>
      <c r="R165" s="81"/>
    </row>
    <row r="166" spans="3:18" x14ac:dyDescent="0.2">
      <c r="C166" s="214"/>
      <c r="D166" s="230"/>
      <c r="E166" s="219"/>
      <c r="F166" s="231" t="str">
        <f t="shared" si="6"/>
        <v>-</v>
      </c>
      <c r="G166" s="223"/>
      <c r="H166" s="232"/>
      <c r="I166" s="214"/>
      <c r="J166" s="233" t="str">
        <f>IFERROR(MIN('MP Calculations'!$E$29/I166,1),"-")</f>
        <v>-</v>
      </c>
      <c r="K166" s="238"/>
      <c r="L166" s="214"/>
      <c r="M166" s="214"/>
      <c r="N166" s="214"/>
      <c r="O166" s="236" t="str">
        <f t="shared" si="8"/>
        <v>-</v>
      </c>
      <c r="P166" s="237" t="str">
        <f t="shared" si="7"/>
        <v>-</v>
      </c>
      <c r="Q166" s="81"/>
      <c r="R166" s="81"/>
    </row>
    <row r="167" spans="3:18" x14ac:dyDescent="0.2">
      <c r="C167" s="214"/>
      <c r="D167" s="230"/>
      <c r="E167" s="219"/>
      <c r="F167" s="231" t="str">
        <f t="shared" si="6"/>
        <v>-</v>
      </c>
      <c r="G167" s="223"/>
      <c r="H167" s="232"/>
      <c r="I167" s="214"/>
      <c r="J167" s="233" t="str">
        <f>IFERROR(MIN('MP Calculations'!$E$29/I167,1),"-")</f>
        <v>-</v>
      </c>
      <c r="K167" s="238"/>
      <c r="L167" s="214"/>
      <c r="M167" s="214"/>
      <c r="N167" s="214"/>
      <c r="O167" s="236" t="str">
        <f t="shared" si="8"/>
        <v>-</v>
      </c>
      <c r="P167" s="237" t="str">
        <f t="shared" si="7"/>
        <v>-</v>
      </c>
      <c r="Q167" s="81"/>
      <c r="R167" s="81"/>
    </row>
    <row r="168" spans="3:18" x14ac:dyDescent="0.2">
      <c r="C168" s="214"/>
      <c r="D168" s="230"/>
      <c r="E168" s="219"/>
      <c r="F168" s="231" t="str">
        <f t="shared" si="6"/>
        <v>-</v>
      </c>
      <c r="G168" s="223"/>
      <c r="H168" s="232"/>
      <c r="I168" s="214"/>
      <c r="J168" s="233" t="str">
        <f>IFERROR(MIN('MP Calculations'!$E$29/I168,1),"-")</f>
        <v>-</v>
      </c>
      <c r="K168" s="238"/>
      <c r="L168" s="214"/>
      <c r="M168" s="214"/>
      <c r="N168" s="214"/>
      <c r="O168" s="236" t="str">
        <f t="shared" si="8"/>
        <v>-</v>
      </c>
      <c r="P168" s="237" t="str">
        <f t="shared" si="7"/>
        <v>-</v>
      </c>
      <c r="Q168" s="81"/>
      <c r="R168" s="81"/>
    </row>
    <row r="169" spans="3:18" x14ac:dyDescent="0.2">
      <c r="C169" s="214"/>
      <c r="D169" s="230"/>
      <c r="E169" s="219"/>
      <c r="F169" s="231" t="str">
        <f t="shared" si="6"/>
        <v>-</v>
      </c>
      <c r="G169" s="223"/>
      <c r="H169" s="232"/>
      <c r="I169" s="214"/>
      <c r="J169" s="233" t="str">
        <f>IFERROR(MIN('MP Calculations'!$E$29/I169,1),"-")</f>
        <v>-</v>
      </c>
      <c r="K169" s="238"/>
      <c r="L169" s="214"/>
      <c r="M169" s="214"/>
      <c r="N169" s="214"/>
      <c r="O169" s="236" t="str">
        <f t="shared" si="8"/>
        <v>-</v>
      </c>
      <c r="P169" s="237" t="str">
        <f t="shared" si="7"/>
        <v>-</v>
      </c>
      <c r="Q169" s="81"/>
      <c r="R169" s="81"/>
    </row>
    <row r="170" spans="3:18" x14ac:dyDescent="0.2">
      <c r="C170" s="214"/>
      <c r="D170" s="230"/>
      <c r="E170" s="219"/>
      <c r="F170" s="231" t="str">
        <f t="shared" si="6"/>
        <v>-</v>
      </c>
      <c r="G170" s="223"/>
      <c r="H170" s="232"/>
      <c r="I170" s="214"/>
      <c r="J170" s="233" t="str">
        <f>IFERROR(MIN('MP Calculations'!$E$29/I170,1),"-")</f>
        <v>-</v>
      </c>
      <c r="K170" s="238"/>
      <c r="L170" s="214"/>
      <c r="M170" s="214"/>
      <c r="N170" s="214"/>
      <c r="O170" s="236" t="str">
        <f t="shared" si="8"/>
        <v>-</v>
      </c>
      <c r="P170" s="237" t="str">
        <f t="shared" si="7"/>
        <v>-</v>
      </c>
      <c r="Q170" s="81"/>
      <c r="R170" s="81"/>
    </row>
    <row r="171" spans="3:18" x14ac:dyDescent="0.2">
      <c r="C171" s="214"/>
      <c r="D171" s="230"/>
      <c r="E171" s="219"/>
      <c r="F171" s="231" t="str">
        <f t="shared" si="6"/>
        <v>-</v>
      </c>
      <c r="G171" s="223"/>
      <c r="H171" s="232"/>
      <c r="I171" s="214"/>
      <c r="J171" s="233" t="str">
        <f>IFERROR(MIN('MP Calculations'!$E$29/I171,1),"-")</f>
        <v>-</v>
      </c>
      <c r="K171" s="238"/>
      <c r="L171" s="214"/>
      <c r="M171" s="214"/>
      <c r="N171" s="214"/>
      <c r="O171" s="236" t="str">
        <f t="shared" si="8"/>
        <v>-</v>
      </c>
      <c r="P171" s="237" t="str">
        <f t="shared" si="7"/>
        <v>-</v>
      </c>
      <c r="Q171" s="81"/>
      <c r="R171" s="81"/>
    </row>
    <row r="172" spans="3:18" x14ac:dyDescent="0.2">
      <c r="C172" s="214"/>
      <c r="D172" s="230"/>
      <c r="E172" s="219"/>
      <c r="F172" s="231" t="str">
        <f t="shared" si="6"/>
        <v>-</v>
      </c>
      <c r="G172" s="223"/>
      <c r="H172" s="232"/>
      <c r="I172" s="214"/>
      <c r="J172" s="233" t="str">
        <f>IFERROR(MIN('MP Calculations'!$E$29/I172,1),"-")</f>
        <v>-</v>
      </c>
      <c r="K172" s="238"/>
      <c r="L172" s="214"/>
      <c r="M172" s="214"/>
      <c r="N172" s="214"/>
      <c r="O172" s="236" t="str">
        <f t="shared" si="8"/>
        <v>-</v>
      </c>
      <c r="P172" s="237" t="str">
        <f t="shared" si="7"/>
        <v>-</v>
      </c>
      <c r="Q172" s="81"/>
      <c r="R172" s="81"/>
    </row>
    <row r="173" spans="3:18" x14ac:dyDescent="0.2">
      <c r="C173" s="214"/>
      <c r="D173" s="230"/>
      <c r="E173" s="219"/>
      <c r="F173" s="231" t="str">
        <f t="shared" si="6"/>
        <v>-</v>
      </c>
      <c r="G173" s="223"/>
      <c r="H173" s="232"/>
      <c r="I173" s="214"/>
      <c r="J173" s="233" t="str">
        <f>IFERROR(MIN('MP Calculations'!$E$29/I173,1),"-")</f>
        <v>-</v>
      </c>
      <c r="K173" s="238"/>
      <c r="L173" s="214"/>
      <c r="M173" s="214"/>
      <c r="N173" s="214"/>
      <c r="O173" s="236" t="str">
        <f t="shared" si="8"/>
        <v>-</v>
      </c>
      <c r="P173" s="237" t="str">
        <f t="shared" si="7"/>
        <v>-</v>
      </c>
      <c r="Q173" s="81"/>
      <c r="R173" s="81"/>
    </row>
    <row r="174" spans="3:18" x14ac:dyDescent="0.2">
      <c r="C174" s="214"/>
      <c r="D174" s="230"/>
      <c r="E174" s="219"/>
      <c r="F174" s="231" t="str">
        <f t="shared" si="6"/>
        <v>-</v>
      </c>
      <c r="G174" s="223"/>
      <c r="H174" s="232"/>
      <c r="I174" s="214"/>
      <c r="J174" s="233" t="str">
        <f>IFERROR(MIN('MP Calculations'!$E$29/I174,1),"-")</f>
        <v>-</v>
      </c>
      <c r="K174" s="238"/>
      <c r="L174" s="214"/>
      <c r="M174" s="214"/>
      <c r="N174" s="214"/>
      <c r="O174" s="236" t="str">
        <f t="shared" si="8"/>
        <v>-</v>
      </c>
      <c r="P174" s="237" t="str">
        <f t="shared" si="7"/>
        <v>-</v>
      </c>
      <c r="Q174" s="81"/>
      <c r="R174" s="81"/>
    </row>
    <row r="175" spans="3:18" x14ac:dyDescent="0.2">
      <c r="C175" s="214"/>
      <c r="D175" s="230"/>
      <c r="E175" s="219"/>
      <c r="F175" s="231" t="str">
        <f t="shared" si="6"/>
        <v>-</v>
      </c>
      <c r="G175" s="223"/>
      <c r="H175" s="232"/>
      <c r="I175" s="214"/>
      <c r="J175" s="233" t="str">
        <f>IFERROR(MIN('MP Calculations'!$E$29/I175,1),"-")</f>
        <v>-</v>
      </c>
      <c r="K175" s="238"/>
      <c r="L175" s="214"/>
      <c r="M175" s="214"/>
      <c r="N175" s="214"/>
      <c r="O175" s="236" t="str">
        <f t="shared" si="8"/>
        <v>-</v>
      </c>
      <c r="P175" s="237" t="str">
        <f t="shared" si="7"/>
        <v>-</v>
      </c>
      <c r="Q175" s="81"/>
      <c r="R175" s="81"/>
    </row>
    <row r="176" spans="3:18" x14ac:dyDescent="0.2">
      <c r="C176" s="214"/>
      <c r="D176" s="230"/>
      <c r="E176" s="219"/>
      <c r="F176" s="231" t="str">
        <f t="shared" si="6"/>
        <v>-</v>
      </c>
      <c r="G176" s="223"/>
      <c r="H176" s="232"/>
      <c r="I176" s="214"/>
      <c r="J176" s="233" t="str">
        <f>IFERROR(MIN('MP Calculations'!$E$29/I176,1),"-")</f>
        <v>-</v>
      </c>
      <c r="K176" s="238"/>
      <c r="L176" s="214"/>
      <c r="M176" s="214"/>
      <c r="N176" s="214"/>
      <c r="O176" s="236" t="str">
        <f t="shared" si="8"/>
        <v>-</v>
      </c>
      <c r="P176" s="237" t="str">
        <f t="shared" si="7"/>
        <v>-</v>
      </c>
      <c r="Q176" s="81"/>
      <c r="R176" s="81"/>
    </row>
    <row r="177" spans="3:18" x14ac:dyDescent="0.2">
      <c r="C177" s="214"/>
      <c r="D177" s="230"/>
      <c r="E177" s="219"/>
      <c r="F177" s="231" t="str">
        <f t="shared" si="6"/>
        <v>-</v>
      </c>
      <c r="G177" s="223"/>
      <c r="H177" s="232"/>
      <c r="I177" s="214"/>
      <c r="J177" s="233" t="str">
        <f>IFERROR(MIN('MP Calculations'!$E$29/I177,1),"-")</f>
        <v>-</v>
      </c>
      <c r="K177" s="238"/>
      <c r="L177" s="214"/>
      <c r="M177" s="214"/>
      <c r="N177" s="214"/>
      <c r="O177" s="236" t="str">
        <f t="shared" si="8"/>
        <v>-</v>
      </c>
      <c r="P177" s="237" t="str">
        <f t="shared" si="7"/>
        <v>-</v>
      </c>
      <c r="Q177" s="81"/>
      <c r="R177" s="81"/>
    </row>
    <row r="178" spans="3:18" x14ac:dyDescent="0.2">
      <c r="C178" s="214"/>
      <c r="D178" s="230"/>
      <c r="E178" s="219"/>
      <c r="F178" s="231" t="str">
        <f t="shared" si="6"/>
        <v>-</v>
      </c>
      <c r="G178" s="223"/>
      <c r="H178" s="232"/>
      <c r="I178" s="214"/>
      <c r="J178" s="233" t="str">
        <f>IFERROR(MIN('MP Calculations'!$E$29/I178,1),"-")</f>
        <v>-</v>
      </c>
      <c r="K178" s="238"/>
      <c r="L178" s="214"/>
      <c r="M178" s="214"/>
      <c r="N178" s="214"/>
      <c r="O178" s="236" t="str">
        <f t="shared" si="8"/>
        <v>-</v>
      </c>
      <c r="P178" s="237" t="str">
        <f t="shared" si="7"/>
        <v>-</v>
      </c>
      <c r="Q178" s="81"/>
      <c r="R178" s="81"/>
    </row>
    <row r="179" spans="3:18" x14ac:dyDescent="0.2">
      <c r="C179" s="214"/>
      <c r="D179" s="230"/>
      <c r="E179" s="219"/>
      <c r="F179" s="231" t="str">
        <f t="shared" si="6"/>
        <v>-</v>
      </c>
      <c r="G179" s="223"/>
      <c r="H179" s="232"/>
      <c r="I179" s="214"/>
      <c r="J179" s="233" t="str">
        <f>IFERROR(MIN('MP Calculations'!$E$29/I179,1),"-")</f>
        <v>-</v>
      </c>
      <c r="K179" s="238"/>
      <c r="L179" s="214"/>
      <c r="M179" s="214"/>
      <c r="N179" s="214"/>
      <c r="O179" s="236" t="str">
        <f t="shared" si="8"/>
        <v>-</v>
      </c>
      <c r="P179" s="237" t="str">
        <f t="shared" si="7"/>
        <v>-</v>
      </c>
      <c r="Q179" s="81"/>
      <c r="R179" s="81"/>
    </row>
    <row r="180" spans="3:18" x14ac:dyDescent="0.2">
      <c r="C180" s="214"/>
      <c r="D180" s="230"/>
      <c r="E180" s="219"/>
      <c r="F180" s="231" t="str">
        <f t="shared" si="6"/>
        <v>-</v>
      </c>
      <c r="G180" s="223"/>
      <c r="H180" s="232"/>
      <c r="I180" s="214"/>
      <c r="J180" s="233" t="str">
        <f>IFERROR(MIN('MP Calculations'!$E$29/I180,1),"-")</f>
        <v>-</v>
      </c>
      <c r="K180" s="238"/>
      <c r="L180" s="214"/>
      <c r="M180" s="214"/>
      <c r="N180" s="214"/>
      <c r="O180" s="236" t="str">
        <f t="shared" si="8"/>
        <v>-</v>
      </c>
      <c r="P180" s="237" t="str">
        <f t="shared" si="7"/>
        <v>-</v>
      </c>
      <c r="Q180" s="81"/>
      <c r="R180" s="81"/>
    </row>
    <row r="181" spans="3:18" x14ac:dyDescent="0.2">
      <c r="C181" s="214"/>
      <c r="D181" s="230"/>
      <c r="E181" s="219"/>
      <c r="F181" s="231" t="str">
        <f t="shared" si="6"/>
        <v>-</v>
      </c>
      <c r="G181" s="223"/>
      <c r="H181" s="232"/>
      <c r="I181" s="214"/>
      <c r="J181" s="233" t="str">
        <f>IFERROR(MIN('MP Calculations'!$E$29/I181,1),"-")</f>
        <v>-</v>
      </c>
      <c r="K181" s="238"/>
      <c r="L181" s="214"/>
      <c r="M181" s="214"/>
      <c r="N181" s="214"/>
      <c r="O181" s="236" t="str">
        <f t="shared" si="8"/>
        <v>-</v>
      </c>
      <c r="P181" s="237" t="str">
        <f t="shared" si="7"/>
        <v>-</v>
      </c>
      <c r="Q181" s="81"/>
      <c r="R181" s="81"/>
    </row>
    <row r="182" spans="3:18" x14ac:dyDescent="0.2">
      <c r="C182" s="214"/>
      <c r="D182" s="230"/>
      <c r="E182" s="219"/>
      <c r="F182" s="231" t="str">
        <f t="shared" si="6"/>
        <v>-</v>
      </c>
      <c r="G182" s="223"/>
      <c r="H182" s="232"/>
      <c r="I182" s="214"/>
      <c r="J182" s="233" t="str">
        <f>IFERROR(MIN('MP Calculations'!$E$29/I182,1),"-")</f>
        <v>-</v>
      </c>
      <c r="K182" s="238"/>
      <c r="L182" s="214"/>
      <c r="M182" s="214"/>
      <c r="N182" s="214"/>
      <c r="O182" s="236" t="str">
        <f t="shared" si="8"/>
        <v>-</v>
      </c>
      <c r="P182" s="237" t="str">
        <f t="shared" si="7"/>
        <v>-</v>
      </c>
      <c r="Q182" s="81"/>
      <c r="R182" s="81"/>
    </row>
    <row r="183" spans="3:18" x14ac:dyDescent="0.2">
      <c r="C183" s="214"/>
      <c r="D183" s="230"/>
      <c r="E183" s="219"/>
      <c r="F183" s="231" t="str">
        <f t="shared" si="6"/>
        <v>-</v>
      </c>
      <c r="G183" s="223"/>
      <c r="H183" s="232"/>
      <c r="I183" s="214"/>
      <c r="J183" s="233" t="str">
        <f>IFERROR(MIN('MP Calculations'!$E$29/I183,1),"-")</f>
        <v>-</v>
      </c>
      <c r="K183" s="238"/>
      <c r="L183" s="214"/>
      <c r="M183" s="214"/>
      <c r="N183" s="214"/>
      <c r="O183" s="236" t="str">
        <f t="shared" si="8"/>
        <v>-</v>
      </c>
      <c r="P183" s="237" t="str">
        <f t="shared" si="7"/>
        <v>-</v>
      </c>
      <c r="Q183" s="81"/>
      <c r="R183" s="81"/>
    </row>
    <row r="184" spans="3:18" x14ac:dyDescent="0.2">
      <c r="C184" s="214"/>
      <c r="D184" s="230"/>
      <c r="E184" s="219"/>
      <c r="F184" s="231" t="str">
        <f t="shared" ref="F184:F217" si="9">IF(E184="","-",IF(OR(E184&lt;$E$15,E184&gt;$E$16),"ERROR - date outside of range","Date check - OK"))</f>
        <v>-</v>
      </c>
      <c r="G184" s="223"/>
      <c r="H184" s="232"/>
      <c r="I184" s="214"/>
      <c r="J184" s="233" t="str">
        <f>IFERROR(MIN('MP Calculations'!$E$29/I184,1),"-")</f>
        <v>-</v>
      </c>
      <c r="K184" s="238"/>
      <c r="L184" s="214"/>
      <c r="M184" s="214"/>
      <c r="N184" s="214"/>
      <c r="O184" s="236" t="str">
        <f t="shared" si="8"/>
        <v>-</v>
      </c>
      <c r="P184" s="237" t="str">
        <f t="shared" ref="P184:P217" si="10">IF(O184="-","-",IF(OR(E184&lt;$E$15,E184&gt;$E$16),0,O184*J184))</f>
        <v>-</v>
      </c>
      <c r="Q184" s="81"/>
      <c r="R184" s="81"/>
    </row>
    <row r="185" spans="3:18" x14ac:dyDescent="0.2">
      <c r="C185" s="214"/>
      <c r="D185" s="230"/>
      <c r="E185" s="219"/>
      <c r="F185" s="231" t="str">
        <f t="shared" si="9"/>
        <v>-</v>
      </c>
      <c r="G185" s="223"/>
      <c r="H185" s="232"/>
      <c r="I185" s="214"/>
      <c r="J185" s="233" t="str">
        <f>IFERROR(MIN('MP Calculations'!$E$29/I185,1),"-")</f>
        <v>-</v>
      </c>
      <c r="K185" s="238"/>
      <c r="L185" s="214"/>
      <c r="M185" s="214"/>
      <c r="N185" s="214"/>
      <c r="O185" s="236" t="str">
        <f t="shared" si="8"/>
        <v>-</v>
      </c>
      <c r="P185" s="237" t="str">
        <f t="shared" si="10"/>
        <v>-</v>
      </c>
      <c r="Q185" s="81"/>
      <c r="R185" s="81"/>
    </row>
    <row r="186" spans="3:18" x14ac:dyDescent="0.2">
      <c r="C186" s="214"/>
      <c r="D186" s="230"/>
      <c r="E186" s="219"/>
      <c r="F186" s="231" t="str">
        <f t="shared" si="9"/>
        <v>-</v>
      </c>
      <c r="G186" s="223"/>
      <c r="H186" s="232"/>
      <c r="I186" s="214"/>
      <c r="J186" s="233" t="str">
        <f>IFERROR(MIN('MP Calculations'!$E$29/I186,1),"-")</f>
        <v>-</v>
      </c>
      <c r="K186" s="238"/>
      <c r="L186" s="214"/>
      <c r="M186" s="214"/>
      <c r="N186" s="214"/>
      <c r="O186" s="236" t="str">
        <f t="shared" si="8"/>
        <v>-</v>
      </c>
      <c r="P186" s="237" t="str">
        <f t="shared" si="10"/>
        <v>-</v>
      </c>
      <c r="Q186" s="81"/>
      <c r="R186" s="81"/>
    </row>
    <row r="187" spans="3:18" x14ac:dyDescent="0.2">
      <c r="C187" s="214"/>
      <c r="D187" s="230"/>
      <c r="E187" s="219"/>
      <c r="F187" s="231" t="str">
        <f t="shared" si="9"/>
        <v>-</v>
      </c>
      <c r="G187" s="223"/>
      <c r="H187" s="232"/>
      <c r="I187" s="214"/>
      <c r="J187" s="233" t="str">
        <f>IFERROR(MIN('MP Calculations'!$E$29/I187,1),"-")</f>
        <v>-</v>
      </c>
      <c r="K187" s="238"/>
      <c r="L187" s="214"/>
      <c r="M187" s="214"/>
      <c r="N187" s="214"/>
      <c r="O187" s="236" t="str">
        <f t="shared" si="8"/>
        <v>-</v>
      </c>
      <c r="P187" s="237" t="str">
        <f t="shared" si="10"/>
        <v>-</v>
      </c>
      <c r="Q187" s="81"/>
      <c r="R187" s="81"/>
    </row>
    <row r="188" spans="3:18" x14ac:dyDescent="0.2">
      <c r="C188" s="214"/>
      <c r="D188" s="230"/>
      <c r="E188" s="219"/>
      <c r="F188" s="231" t="str">
        <f t="shared" si="9"/>
        <v>-</v>
      </c>
      <c r="G188" s="223"/>
      <c r="H188" s="232"/>
      <c r="I188" s="214"/>
      <c r="J188" s="233" t="str">
        <f>IFERROR(MIN('MP Calculations'!$E$29/I188,1),"-")</f>
        <v>-</v>
      </c>
      <c r="K188" s="238"/>
      <c r="L188" s="214"/>
      <c r="M188" s="214"/>
      <c r="N188" s="214"/>
      <c r="O188" s="236" t="str">
        <f t="shared" si="8"/>
        <v>-</v>
      </c>
      <c r="P188" s="237" t="str">
        <f t="shared" si="10"/>
        <v>-</v>
      </c>
      <c r="Q188" s="81"/>
      <c r="R188" s="81"/>
    </row>
    <row r="189" spans="3:18" x14ac:dyDescent="0.2">
      <c r="C189" s="214"/>
      <c r="D189" s="230"/>
      <c r="E189" s="219"/>
      <c r="F189" s="231" t="str">
        <f t="shared" si="9"/>
        <v>-</v>
      </c>
      <c r="G189" s="223"/>
      <c r="H189" s="232"/>
      <c r="I189" s="214"/>
      <c r="J189" s="233" t="str">
        <f>IFERROR(MIN('MP Calculations'!$E$29/I189,1),"-")</f>
        <v>-</v>
      </c>
      <c r="K189" s="238"/>
      <c r="L189" s="214"/>
      <c r="M189" s="214"/>
      <c r="N189" s="214"/>
      <c r="O189" s="236" t="str">
        <f t="shared" si="8"/>
        <v>-</v>
      </c>
      <c r="P189" s="237" t="str">
        <f t="shared" si="10"/>
        <v>-</v>
      </c>
      <c r="Q189" s="81"/>
      <c r="R189" s="81"/>
    </row>
    <row r="190" spans="3:18" x14ac:dyDescent="0.2">
      <c r="C190" s="214"/>
      <c r="D190" s="230"/>
      <c r="E190" s="219"/>
      <c r="F190" s="231" t="str">
        <f t="shared" si="9"/>
        <v>-</v>
      </c>
      <c r="G190" s="223"/>
      <c r="H190" s="232"/>
      <c r="I190" s="214"/>
      <c r="J190" s="233" t="str">
        <f>IFERROR(MIN('MP Calculations'!$E$29/I190,1),"-")</f>
        <v>-</v>
      </c>
      <c r="K190" s="238"/>
      <c r="L190" s="214"/>
      <c r="M190" s="214"/>
      <c r="N190" s="214"/>
      <c r="O190" s="236" t="str">
        <f t="shared" si="8"/>
        <v>-</v>
      </c>
      <c r="P190" s="237" t="str">
        <f t="shared" si="10"/>
        <v>-</v>
      </c>
      <c r="Q190" s="81"/>
      <c r="R190" s="81"/>
    </row>
    <row r="191" spans="3:18" x14ac:dyDescent="0.2">
      <c r="C191" s="214"/>
      <c r="D191" s="230"/>
      <c r="E191" s="219"/>
      <c r="F191" s="231" t="str">
        <f t="shared" si="9"/>
        <v>-</v>
      </c>
      <c r="G191" s="223"/>
      <c r="H191" s="232"/>
      <c r="I191" s="214"/>
      <c r="J191" s="233" t="str">
        <f>IFERROR(MIN('MP Calculations'!$E$29/I191,1),"-")</f>
        <v>-</v>
      </c>
      <c r="K191" s="238"/>
      <c r="L191" s="214"/>
      <c r="M191" s="214"/>
      <c r="N191" s="214"/>
      <c r="O191" s="236" t="str">
        <f t="shared" si="8"/>
        <v>-</v>
      </c>
      <c r="P191" s="237" t="str">
        <f t="shared" si="10"/>
        <v>-</v>
      </c>
      <c r="Q191" s="81"/>
      <c r="R191" s="81"/>
    </row>
    <row r="192" spans="3:18" x14ac:dyDescent="0.2">
      <c r="C192" s="214"/>
      <c r="D192" s="230"/>
      <c r="E192" s="219"/>
      <c r="F192" s="231" t="str">
        <f t="shared" si="9"/>
        <v>-</v>
      </c>
      <c r="G192" s="223"/>
      <c r="H192" s="232"/>
      <c r="I192" s="214"/>
      <c r="J192" s="233" t="str">
        <f>IFERROR(MIN('MP Calculations'!$E$29/I192,1),"-")</f>
        <v>-</v>
      </c>
      <c r="K192" s="238"/>
      <c r="L192" s="214"/>
      <c r="M192" s="214"/>
      <c r="N192" s="214"/>
      <c r="O192" s="236" t="str">
        <f t="shared" si="8"/>
        <v>-</v>
      </c>
      <c r="P192" s="237" t="str">
        <f t="shared" si="10"/>
        <v>-</v>
      </c>
      <c r="Q192" s="81"/>
      <c r="R192" s="81"/>
    </row>
    <row r="193" spans="3:18" x14ac:dyDescent="0.2">
      <c r="C193" s="214"/>
      <c r="D193" s="230"/>
      <c r="E193" s="219"/>
      <c r="F193" s="231" t="str">
        <f t="shared" si="9"/>
        <v>-</v>
      </c>
      <c r="G193" s="223"/>
      <c r="H193" s="232"/>
      <c r="I193" s="214"/>
      <c r="J193" s="233" t="str">
        <f>IFERROR(MIN('MP Calculations'!$E$29/I193,1),"-")</f>
        <v>-</v>
      </c>
      <c r="K193" s="238"/>
      <c r="L193" s="214"/>
      <c r="M193" s="214"/>
      <c r="N193" s="214"/>
      <c r="O193" s="236" t="str">
        <f t="shared" si="8"/>
        <v>-</v>
      </c>
      <c r="P193" s="237" t="str">
        <f t="shared" si="10"/>
        <v>-</v>
      </c>
      <c r="Q193" s="81"/>
      <c r="R193" s="81"/>
    </row>
    <row r="194" spans="3:18" x14ac:dyDescent="0.2">
      <c r="C194" s="214"/>
      <c r="D194" s="230"/>
      <c r="E194" s="219"/>
      <c r="F194" s="231" t="str">
        <f t="shared" si="9"/>
        <v>-</v>
      </c>
      <c r="G194" s="223"/>
      <c r="H194" s="232"/>
      <c r="I194" s="214"/>
      <c r="J194" s="233" t="str">
        <f>IFERROR(MIN('MP Calculations'!$E$29/I194,1),"-")</f>
        <v>-</v>
      </c>
      <c r="K194" s="238"/>
      <c r="L194" s="214"/>
      <c r="M194" s="214"/>
      <c r="N194" s="214"/>
      <c r="O194" s="236" t="str">
        <f t="shared" si="8"/>
        <v>-</v>
      </c>
      <c r="P194" s="237" t="str">
        <f t="shared" si="10"/>
        <v>-</v>
      </c>
      <c r="Q194" s="81"/>
      <c r="R194" s="81"/>
    </row>
    <row r="195" spans="3:18" x14ac:dyDescent="0.2">
      <c r="C195" s="214"/>
      <c r="D195" s="230"/>
      <c r="E195" s="219"/>
      <c r="F195" s="231" t="str">
        <f t="shared" si="9"/>
        <v>-</v>
      </c>
      <c r="G195" s="223"/>
      <c r="H195" s="232"/>
      <c r="I195" s="214"/>
      <c r="J195" s="233" t="str">
        <f>IFERROR(MIN('MP Calculations'!$E$29/I195,1),"-")</f>
        <v>-</v>
      </c>
      <c r="K195" s="238"/>
      <c r="L195" s="214"/>
      <c r="M195" s="214"/>
      <c r="N195" s="214"/>
      <c r="O195" s="236" t="str">
        <f t="shared" si="8"/>
        <v>-</v>
      </c>
      <c r="P195" s="237" t="str">
        <f t="shared" si="10"/>
        <v>-</v>
      </c>
      <c r="Q195" s="81"/>
      <c r="R195" s="81"/>
    </row>
    <row r="196" spans="3:18" x14ac:dyDescent="0.2">
      <c r="C196" s="214"/>
      <c r="D196" s="230"/>
      <c r="E196" s="219"/>
      <c r="F196" s="231" t="str">
        <f t="shared" si="9"/>
        <v>-</v>
      </c>
      <c r="G196" s="223"/>
      <c r="H196" s="232"/>
      <c r="I196" s="214"/>
      <c r="J196" s="233" t="str">
        <f>IFERROR(MIN('MP Calculations'!$E$29/I196,1),"-")</f>
        <v>-</v>
      </c>
      <c r="K196" s="238"/>
      <c r="L196" s="214"/>
      <c r="M196" s="214"/>
      <c r="N196" s="214"/>
      <c r="O196" s="236" t="str">
        <f t="shared" si="8"/>
        <v>-</v>
      </c>
      <c r="P196" s="237" t="str">
        <f t="shared" si="10"/>
        <v>-</v>
      </c>
      <c r="Q196" s="81"/>
      <c r="R196" s="81"/>
    </row>
    <row r="197" spans="3:18" x14ac:dyDescent="0.2">
      <c r="C197" s="214"/>
      <c r="D197" s="230"/>
      <c r="E197" s="219"/>
      <c r="F197" s="231" t="str">
        <f t="shared" si="9"/>
        <v>-</v>
      </c>
      <c r="G197" s="223"/>
      <c r="H197" s="232"/>
      <c r="I197" s="214"/>
      <c r="J197" s="233" t="str">
        <f>IFERROR(MIN('MP Calculations'!$E$29/I197,1),"-")</f>
        <v>-</v>
      </c>
      <c r="K197" s="238"/>
      <c r="L197" s="214"/>
      <c r="M197" s="214"/>
      <c r="N197" s="214"/>
      <c r="O197" s="236" t="str">
        <f t="shared" si="8"/>
        <v>-</v>
      </c>
      <c r="P197" s="237" t="str">
        <f t="shared" si="10"/>
        <v>-</v>
      </c>
      <c r="Q197" s="81"/>
      <c r="R197" s="81"/>
    </row>
    <row r="198" spans="3:18" x14ac:dyDescent="0.2">
      <c r="C198" s="214"/>
      <c r="D198" s="230"/>
      <c r="E198" s="219"/>
      <c r="F198" s="231" t="str">
        <f t="shared" si="9"/>
        <v>-</v>
      </c>
      <c r="G198" s="223"/>
      <c r="H198" s="232"/>
      <c r="I198" s="214"/>
      <c r="J198" s="233" t="str">
        <f>IFERROR(MIN('MP Calculations'!$E$29/I198,1),"-")</f>
        <v>-</v>
      </c>
      <c r="K198" s="238"/>
      <c r="L198" s="214"/>
      <c r="M198" s="214"/>
      <c r="N198" s="214"/>
      <c r="O198" s="236" t="str">
        <f t="shared" si="8"/>
        <v>-</v>
      </c>
      <c r="P198" s="237" t="str">
        <f t="shared" si="10"/>
        <v>-</v>
      </c>
      <c r="Q198" s="81"/>
      <c r="R198" s="81"/>
    </row>
    <row r="199" spans="3:18" x14ac:dyDescent="0.2">
      <c r="C199" s="214"/>
      <c r="D199" s="230"/>
      <c r="E199" s="219"/>
      <c r="F199" s="231" t="str">
        <f t="shared" si="9"/>
        <v>-</v>
      </c>
      <c r="G199" s="223"/>
      <c r="H199" s="232"/>
      <c r="I199" s="214"/>
      <c r="J199" s="233" t="str">
        <f>IFERROR(MIN('MP Calculations'!$E$29/I199,1),"-")</f>
        <v>-</v>
      </c>
      <c r="K199" s="238"/>
      <c r="L199" s="214"/>
      <c r="M199" s="214"/>
      <c r="N199" s="214"/>
      <c r="O199" s="236" t="str">
        <f t="shared" si="8"/>
        <v>-</v>
      </c>
      <c r="P199" s="237" t="str">
        <f t="shared" si="10"/>
        <v>-</v>
      </c>
      <c r="Q199" s="81"/>
      <c r="R199" s="81"/>
    </row>
    <row r="200" spans="3:18" x14ac:dyDescent="0.2">
      <c r="C200" s="214"/>
      <c r="D200" s="230"/>
      <c r="E200" s="219"/>
      <c r="F200" s="231" t="str">
        <f t="shared" si="9"/>
        <v>-</v>
      </c>
      <c r="G200" s="223"/>
      <c r="H200" s="232"/>
      <c r="I200" s="214"/>
      <c r="J200" s="233" t="str">
        <f>IFERROR(MIN('MP Calculations'!$E$29/I200,1),"-")</f>
        <v>-</v>
      </c>
      <c r="K200" s="238"/>
      <c r="L200" s="214"/>
      <c r="M200" s="214"/>
      <c r="N200" s="214"/>
      <c r="O200" s="236" t="str">
        <f t="shared" si="8"/>
        <v>-</v>
      </c>
      <c r="P200" s="237" t="str">
        <f t="shared" si="10"/>
        <v>-</v>
      </c>
      <c r="Q200" s="81"/>
      <c r="R200" s="81"/>
    </row>
    <row r="201" spans="3:18" x14ac:dyDescent="0.2">
      <c r="C201" s="214"/>
      <c r="D201" s="230"/>
      <c r="E201" s="219"/>
      <c r="F201" s="231" t="str">
        <f t="shared" si="9"/>
        <v>-</v>
      </c>
      <c r="G201" s="223"/>
      <c r="H201" s="232"/>
      <c r="I201" s="214"/>
      <c r="J201" s="233" t="str">
        <f>IFERROR(MIN('MP Calculations'!$E$29/I201,1),"-")</f>
        <v>-</v>
      </c>
      <c r="K201" s="238"/>
      <c r="L201" s="214"/>
      <c r="M201" s="214"/>
      <c r="N201" s="214"/>
      <c r="O201" s="236" t="str">
        <f t="shared" si="8"/>
        <v>-</v>
      </c>
      <c r="P201" s="237" t="str">
        <f t="shared" si="10"/>
        <v>-</v>
      </c>
      <c r="Q201" s="81"/>
      <c r="R201" s="81"/>
    </row>
    <row r="202" spans="3:18" x14ac:dyDescent="0.2">
      <c r="C202" s="214"/>
      <c r="D202" s="230"/>
      <c r="E202" s="219"/>
      <c r="F202" s="231" t="str">
        <f t="shared" si="9"/>
        <v>-</v>
      </c>
      <c r="G202" s="223"/>
      <c r="H202" s="232"/>
      <c r="I202" s="214"/>
      <c r="J202" s="233" t="str">
        <f>IFERROR(MIN('MP Calculations'!$E$29/I202,1),"-")</f>
        <v>-</v>
      </c>
      <c r="K202" s="238"/>
      <c r="L202" s="214"/>
      <c r="M202" s="214"/>
      <c r="N202" s="214"/>
      <c r="O202" s="236" t="str">
        <f t="shared" si="8"/>
        <v>-</v>
      </c>
      <c r="P202" s="237" t="str">
        <f t="shared" si="10"/>
        <v>-</v>
      </c>
      <c r="Q202" s="81"/>
      <c r="R202" s="81"/>
    </row>
    <row r="203" spans="3:18" x14ac:dyDescent="0.2">
      <c r="C203" s="214"/>
      <c r="D203" s="230"/>
      <c r="E203" s="219"/>
      <c r="F203" s="231" t="str">
        <f t="shared" si="9"/>
        <v>-</v>
      </c>
      <c r="G203" s="223"/>
      <c r="H203" s="232"/>
      <c r="I203" s="214"/>
      <c r="J203" s="233" t="str">
        <f>IFERROR(MIN('MP Calculations'!$E$29/I203,1),"-")</f>
        <v>-</v>
      </c>
      <c r="K203" s="238"/>
      <c r="L203" s="214"/>
      <c r="M203" s="214"/>
      <c r="N203" s="214"/>
      <c r="O203" s="236" t="str">
        <f t="shared" si="8"/>
        <v>-</v>
      </c>
      <c r="P203" s="237" t="str">
        <f t="shared" si="10"/>
        <v>-</v>
      </c>
      <c r="Q203" s="81"/>
      <c r="R203" s="81"/>
    </row>
    <row r="204" spans="3:18" x14ac:dyDescent="0.2">
      <c r="C204" s="214"/>
      <c r="D204" s="230"/>
      <c r="E204" s="219"/>
      <c r="F204" s="231" t="str">
        <f t="shared" si="9"/>
        <v>-</v>
      </c>
      <c r="G204" s="223"/>
      <c r="H204" s="232"/>
      <c r="I204" s="214"/>
      <c r="J204" s="233" t="str">
        <f>IFERROR(MIN('MP Calculations'!$E$29/I204,1),"-")</f>
        <v>-</v>
      </c>
      <c r="K204" s="238"/>
      <c r="L204" s="214"/>
      <c r="M204" s="214"/>
      <c r="N204" s="214"/>
      <c r="O204" s="236" t="str">
        <f t="shared" si="8"/>
        <v>-</v>
      </c>
      <c r="P204" s="237" t="str">
        <f t="shared" si="10"/>
        <v>-</v>
      </c>
      <c r="Q204" s="81"/>
      <c r="R204" s="81"/>
    </row>
    <row r="205" spans="3:18" x14ac:dyDescent="0.2">
      <c r="C205" s="214"/>
      <c r="D205" s="230"/>
      <c r="E205" s="219"/>
      <c r="F205" s="231" t="str">
        <f t="shared" si="9"/>
        <v>-</v>
      </c>
      <c r="G205" s="223"/>
      <c r="H205" s="232"/>
      <c r="I205" s="214"/>
      <c r="J205" s="233" t="str">
        <f>IFERROR(MIN('MP Calculations'!$E$29/I205,1),"-")</f>
        <v>-</v>
      </c>
      <c r="K205" s="238"/>
      <c r="L205" s="214"/>
      <c r="M205" s="214"/>
      <c r="N205" s="214"/>
      <c r="O205" s="236" t="str">
        <f t="shared" si="8"/>
        <v>-</v>
      </c>
      <c r="P205" s="237" t="str">
        <f t="shared" si="10"/>
        <v>-</v>
      </c>
      <c r="Q205" s="81"/>
      <c r="R205" s="81"/>
    </row>
    <row r="206" spans="3:18" x14ac:dyDescent="0.2">
      <c r="C206" s="214"/>
      <c r="D206" s="230"/>
      <c r="E206" s="219"/>
      <c r="F206" s="231" t="str">
        <f t="shared" si="9"/>
        <v>-</v>
      </c>
      <c r="G206" s="223"/>
      <c r="H206" s="232"/>
      <c r="I206" s="214"/>
      <c r="J206" s="233" t="str">
        <f>IFERROR(MIN('MP Calculations'!$E$29/I206,1),"-")</f>
        <v>-</v>
      </c>
      <c r="K206" s="238"/>
      <c r="L206" s="214"/>
      <c r="M206" s="214"/>
      <c r="N206" s="214"/>
      <c r="O206" s="236" t="str">
        <f t="shared" si="8"/>
        <v>-</v>
      </c>
      <c r="P206" s="237" t="str">
        <f t="shared" si="10"/>
        <v>-</v>
      </c>
      <c r="Q206" s="81"/>
      <c r="R206" s="81"/>
    </row>
    <row r="207" spans="3:18" x14ac:dyDescent="0.2">
      <c r="C207" s="214"/>
      <c r="D207" s="230"/>
      <c r="E207" s="219"/>
      <c r="F207" s="231" t="str">
        <f t="shared" si="9"/>
        <v>-</v>
      </c>
      <c r="G207" s="223"/>
      <c r="H207" s="232"/>
      <c r="I207" s="214"/>
      <c r="J207" s="233" t="str">
        <f>IFERROR(MIN('MP Calculations'!$E$29/I207,1),"-")</f>
        <v>-</v>
      </c>
      <c r="K207" s="238"/>
      <c r="L207" s="214"/>
      <c r="M207" s="214"/>
      <c r="N207" s="214"/>
      <c r="O207" s="236" t="str">
        <f t="shared" si="8"/>
        <v>-</v>
      </c>
      <c r="P207" s="237" t="str">
        <f t="shared" si="10"/>
        <v>-</v>
      </c>
      <c r="Q207" s="81"/>
      <c r="R207" s="81"/>
    </row>
    <row r="208" spans="3:18" x14ac:dyDescent="0.2">
      <c r="C208" s="214"/>
      <c r="D208" s="230"/>
      <c r="E208" s="219"/>
      <c r="F208" s="231" t="str">
        <f t="shared" si="9"/>
        <v>-</v>
      </c>
      <c r="G208" s="223"/>
      <c r="H208" s="232"/>
      <c r="I208" s="214"/>
      <c r="J208" s="233" t="str">
        <f>IFERROR(MIN('MP Calculations'!$E$29/I208,1),"-")</f>
        <v>-</v>
      </c>
      <c r="K208" s="238"/>
      <c r="L208" s="214"/>
      <c r="M208" s="214"/>
      <c r="N208" s="214"/>
      <c r="O208" s="236" t="str">
        <f t="shared" si="8"/>
        <v>-</v>
      </c>
      <c r="P208" s="237" t="str">
        <f t="shared" si="10"/>
        <v>-</v>
      </c>
      <c r="Q208" s="81"/>
      <c r="R208" s="81"/>
    </row>
    <row r="209" spans="3:18" x14ac:dyDescent="0.2">
      <c r="C209" s="214"/>
      <c r="D209" s="230"/>
      <c r="E209" s="219"/>
      <c r="F209" s="231" t="str">
        <f t="shared" si="9"/>
        <v>-</v>
      </c>
      <c r="G209" s="223"/>
      <c r="H209" s="232"/>
      <c r="I209" s="214"/>
      <c r="J209" s="233" t="str">
        <f>IFERROR(MIN('MP Calculations'!$E$29/I209,1),"-")</f>
        <v>-</v>
      </c>
      <c r="K209" s="238"/>
      <c r="L209" s="214"/>
      <c r="M209" s="214"/>
      <c r="N209" s="214"/>
      <c r="O209" s="236" t="str">
        <f t="shared" si="8"/>
        <v>-</v>
      </c>
      <c r="P209" s="237" t="str">
        <f t="shared" si="10"/>
        <v>-</v>
      </c>
      <c r="Q209" s="81"/>
      <c r="R209" s="81"/>
    </row>
    <row r="210" spans="3:18" x14ac:dyDescent="0.2">
      <c r="C210" s="214"/>
      <c r="D210" s="230"/>
      <c r="E210" s="219"/>
      <c r="F210" s="231" t="str">
        <f t="shared" si="9"/>
        <v>-</v>
      </c>
      <c r="G210" s="223"/>
      <c r="H210" s="232"/>
      <c r="I210" s="214"/>
      <c r="J210" s="233" t="str">
        <f>IFERROR(MIN('MP Calculations'!$E$29/I210,1),"-")</f>
        <v>-</v>
      </c>
      <c r="K210" s="238"/>
      <c r="L210" s="214"/>
      <c r="M210" s="214"/>
      <c r="N210" s="214"/>
      <c r="O210" s="236" t="str">
        <f t="shared" si="8"/>
        <v>-</v>
      </c>
      <c r="P210" s="237" t="str">
        <f t="shared" si="10"/>
        <v>-</v>
      </c>
      <c r="Q210" s="81"/>
      <c r="R210" s="81"/>
    </row>
    <row r="211" spans="3:18" x14ac:dyDescent="0.2">
      <c r="C211" s="214"/>
      <c r="D211" s="230"/>
      <c r="E211" s="219"/>
      <c r="F211" s="231" t="str">
        <f t="shared" si="9"/>
        <v>-</v>
      </c>
      <c r="G211" s="223"/>
      <c r="H211" s="232"/>
      <c r="I211" s="214"/>
      <c r="J211" s="233" t="str">
        <f>IFERROR(MIN('MP Calculations'!$E$29/I211,1),"-")</f>
        <v>-</v>
      </c>
      <c r="K211" s="238"/>
      <c r="L211" s="214"/>
      <c r="M211" s="214"/>
      <c r="N211" s="214"/>
      <c r="O211" s="236" t="str">
        <f t="shared" si="8"/>
        <v>-</v>
      </c>
      <c r="P211" s="237" t="str">
        <f t="shared" si="10"/>
        <v>-</v>
      </c>
      <c r="Q211" s="81"/>
      <c r="R211" s="81"/>
    </row>
    <row r="212" spans="3:18" x14ac:dyDescent="0.2">
      <c r="C212" s="214"/>
      <c r="D212" s="230"/>
      <c r="E212" s="219"/>
      <c r="F212" s="231" t="str">
        <f t="shared" si="9"/>
        <v>-</v>
      </c>
      <c r="G212" s="223"/>
      <c r="H212" s="232"/>
      <c r="I212" s="214"/>
      <c r="J212" s="233" t="str">
        <f>IFERROR(MIN('MP Calculations'!$E$29/I212,1),"-")</f>
        <v>-</v>
      </c>
      <c r="K212" s="238"/>
      <c r="L212" s="214"/>
      <c r="M212" s="214"/>
      <c r="N212" s="214"/>
      <c r="O212" s="236" t="str">
        <f t="shared" si="8"/>
        <v>-</v>
      </c>
      <c r="P212" s="237" t="str">
        <f t="shared" si="10"/>
        <v>-</v>
      </c>
      <c r="Q212" s="81"/>
      <c r="R212" s="81"/>
    </row>
    <row r="213" spans="3:18" x14ac:dyDescent="0.2">
      <c r="C213" s="214"/>
      <c r="D213" s="230"/>
      <c r="E213" s="219"/>
      <c r="F213" s="231" t="str">
        <f t="shared" si="9"/>
        <v>-</v>
      </c>
      <c r="G213" s="223"/>
      <c r="H213" s="232"/>
      <c r="I213" s="214"/>
      <c r="J213" s="233" t="str">
        <f>IFERROR(MIN('MP Calculations'!$E$29/I213,1),"-")</f>
        <v>-</v>
      </c>
      <c r="K213" s="238"/>
      <c r="L213" s="214"/>
      <c r="M213" s="214"/>
      <c r="N213" s="214"/>
      <c r="O213" s="236" t="str">
        <f t="shared" si="8"/>
        <v>-</v>
      </c>
      <c r="P213" s="237" t="str">
        <f t="shared" si="10"/>
        <v>-</v>
      </c>
      <c r="Q213" s="81"/>
      <c r="R213" s="81"/>
    </row>
    <row r="214" spans="3:18" x14ac:dyDescent="0.2">
      <c r="C214" s="214"/>
      <c r="D214" s="230"/>
      <c r="E214" s="219"/>
      <c r="F214" s="231" t="str">
        <f t="shared" si="9"/>
        <v>-</v>
      </c>
      <c r="G214" s="223"/>
      <c r="H214" s="232"/>
      <c r="I214" s="214"/>
      <c r="J214" s="233" t="str">
        <f>IFERROR(MIN('MP Calculations'!$E$29/I214,1),"-")</f>
        <v>-</v>
      </c>
      <c r="K214" s="238"/>
      <c r="L214" s="214"/>
      <c r="M214" s="214"/>
      <c r="N214" s="214"/>
      <c r="O214" s="236" t="str">
        <f t="shared" si="8"/>
        <v>-</v>
      </c>
      <c r="P214" s="237" t="str">
        <f t="shared" si="10"/>
        <v>-</v>
      </c>
      <c r="Q214" s="81"/>
      <c r="R214" s="81"/>
    </row>
    <row r="215" spans="3:18" x14ac:dyDescent="0.2">
      <c r="C215" s="214"/>
      <c r="D215" s="230"/>
      <c r="E215" s="219"/>
      <c r="F215" s="231" t="str">
        <f t="shared" si="9"/>
        <v>-</v>
      </c>
      <c r="G215" s="223"/>
      <c r="H215" s="232"/>
      <c r="I215" s="214"/>
      <c r="J215" s="233" t="str">
        <f>IFERROR(MIN('MP Calculations'!$E$29/I215,1),"-")</f>
        <v>-</v>
      </c>
      <c r="K215" s="238"/>
      <c r="L215" s="214"/>
      <c r="M215" s="214"/>
      <c r="N215" s="214"/>
      <c r="O215" s="236" t="str">
        <f t="shared" ref="O215:O218" si="11">IF(N215="","-",L215*N215)</f>
        <v>-</v>
      </c>
      <c r="P215" s="237" t="str">
        <f t="shared" si="10"/>
        <v>-</v>
      </c>
      <c r="Q215" s="81"/>
      <c r="R215" s="81"/>
    </row>
    <row r="216" spans="3:18" x14ac:dyDescent="0.2">
      <c r="C216" s="214"/>
      <c r="D216" s="230"/>
      <c r="E216" s="219"/>
      <c r="F216" s="231" t="str">
        <f t="shared" si="9"/>
        <v>-</v>
      </c>
      <c r="G216" s="223"/>
      <c r="H216" s="232"/>
      <c r="I216" s="214"/>
      <c r="J216" s="233" t="str">
        <f>IFERROR(MIN('MP Calculations'!$E$29/I216,1),"-")</f>
        <v>-</v>
      </c>
      <c r="K216" s="238"/>
      <c r="L216" s="214"/>
      <c r="M216" s="214"/>
      <c r="N216" s="214"/>
      <c r="O216" s="236" t="str">
        <f t="shared" si="11"/>
        <v>-</v>
      </c>
      <c r="P216" s="237" t="str">
        <f t="shared" si="10"/>
        <v>-</v>
      </c>
      <c r="Q216" s="81"/>
      <c r="R216" s="81"/>
    </row>
    <row r="217" spans="3:18" x14ac:dyDescent="0.2">
      <c r="C217" s="214"/>
      <c r="D217" s="230"/>
      <c r="E217" s="219"/>
      <c r="F217" s="231" t="str">
        <f t="shared" si="9"/>
        <v>-</v>
      </c>
      <c r="G217" s="223"/>
      <c r="H217" s="232"/>
      <c r="I217" s="214"/>
      <c r="J217" s="233" t="str">
        <f>IFERROR(MIN('MP Calculations'!$E$29/I217,1),"-")</f>
        <v>-</v>
      </c>
      <c r="K217" s="238"/>
      <c r="L217" s="214"/>
      <c r="M217" s="214"/>
      <c r="N217" s="214"/>
      <c r="O217" s="236" t="str">
        <f t="shared" si="11"/>
        <v>-</v>
      </c>
      <c r="P217" s="237" t="str">
        <f t="shared" si="10"/>
        <v>-</v>
      </c>
      <c r="Q217" s="81"/>
      <c r="R217" s="81"/>
    </row>
    <row r="218" spans="3:18" ht="57" x14ac:dyDescent="0.2">
      <c r="C218" s="215"/>
      <c r="D218" s="239" t="str">
        <f ca="1">"Add rows above this point as required and copy formula down.  It is important to add rows above this point as this will ensure the formula on the '"&amp;MID(CELL("filename",'MP Calculations'!$A$1),FIND("]",CELL("filename",'MP Calculations'!$A$1))+1,255)&amp;"' worksheet will incorporate the information included in the additional rows. "</f>
        <v xml:space="preserve">Add rows above this point as required and copy formula down.  It is important to add rows above this point as this will ensure the formula on the 'MP Calculations' worksheet will incorporate the information included in the additional rows. </v>
      </c>
      <c r="E218" s="220"/>
      <c r="F218" s="240" t="str">
        <f t="shared" si="3"/>
        <v>-</v>
      </c>
      <c r="G218" s="223"/>
      <c r="H218" s="241"/>
      <c r="I218" s="242"/>
      <c r="J218" s="243" t="str">
        <f>IFERROR(MIN('MP Calculations'!$E$29/I218,1),"-")</f>
        <v>-</v>
      </c>
      <c r="K218" s="244"/>
      <c r="L218" s="245"/>
      <c r="M218" s="245"/>
      <c r="N218" s="245"/>
      <c r="O218" s="246" t="str">
        <f t="shared" si="11"/>
        <v>-</v>
      </c>
      <c r="P218" s="247" t="str">
        <f t="shared" si="5"/>
        <v>-</v>
      </c>
      <c r="Q218" s="81"/>
      <c r="R218" s="81"/>
    </row>
    <row r="219" spans="3:18" ht="12" x14ac:dyDescent="0.25">
      <c r="J219" s="81"/>
      <c r="K219" s="81"/>
      <c r="L219" s="81"/>
      <c r="M219" s="81"/>
      <c r="O219" s="50" t="s">
        <v>19</v>
      </c>
      <c r="P219" s="153">
        <f>SUM(P22:P218)</f>
        <v>0</v>
      </c>
      <c r="Q219" s="81"/>
      <c r="R219" s="81"/>
    </row>
  </sheetData>
  <sheetProtection algorithmName="SHA-512" hashValue="Nf9YnUCzbb4yJmvKW0If5FsegCv3+8yRiKFJVNhrc+ZqOlU2SWZFkCnT1rG3s/zhvbE3iOodwM2piP8i1lp8SA==" saltValue="3Rt4iq8/3bQN8NZfOHI0LA==" spinCount="100000" sheet="1" objects="1" scenarios="1"/>
  <conditionalFormatting sqref="F22:F218">
    <cfRule type="containsText" dxfId="7" priority="4" operator="containsText" text="ERROR">
      <formula>NOT(ISERROR(SEARCH("ERROR",F22)))</formula>
    </cfRule>
  </conditionalFormatting>
  <conditionalFormatting sqref="J22:J218">
    <cfRule type="cellIs" dxfId="6" priority="1" operator="equal">
      <formula>1</formula>
    </cfRule>
  </conditionalFormatting>
  <hyperlinks>
    <hyperlink ref="E7" location="'Asset exclusions'!A1" display="'Asset exclusions'!A1" xr:uid="{00000000-0004-0000-0500-000000000000}"/>
  </hyperlink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7" tint="0.79998168889431442"/>
  </sheetPr>
  <dimension ref="C1:R219"/>
  <sheetViews>
    <sheetView showGridLines="0" zoomScale="115" zoomScaleNormal="115" workbookViewId="0">
      <pane ySplit="21" topLeftCell="A22" activePane="bottomLeft" state="frozen"/>
      <selection activeCell="A22" sqref="A22"/>
      <selection pane="bottomLeft" activeCell="E7" sqref="E7"/>
    </sheetView>
  </sheetViews>
  <sheetFormatPr defaultRowHeight="11.4" x14ac:dyDescent="0.2"/>
  <cols>
    <col min="1" max="2" width="2.75" customWidth="1"/>
    <col min="3" max="3" width="15.75" customWidth="1"/>
    <col min="4" max="4" width="49.75" customWidth="1"/>
    <col min="5" max="5" width="15.75" customWidth="1"/>
    <col min="6" max="6" width="25.875" bestFit="1" customWidth="1"/>
    <col min="7" max="7" width="2.75" customWidth="1"/>
    <col min="8" max="10" width="15.75" customWidth="1"/>
    <col min="11" max="11" width="2.75" customWidth="1"/>
    <col min="12" max="13" width="15.75" customWidth="1"/>
    <col min="14" max="14" width="18" customWidth="1"/>
    <col min="15" max="16" width="15.75" customWidth="1"/>
    <col min="18" max="18" width="9.125" customWidth="1"/>
  </cols>
  <sheetData>
    <row r="1" spans="3:18" x14ac:dyDescent="0.2">
      <c r="E1" s="38"/>
    </row>
    <row r="2" spans="3:18" x14ac:dyDescent="0.2">
      <c r="E2" s="38"/>
    </row>
    <row r="3" spans="3:18" ht="21" x14ac:dyDescent="0.4">
      <c r="C3" s="63" t="s">
        <v>189</v>
      </c>
    </row>
    <row r="5" spans="3:18" x14ac:dyDescent="0.2">
      <c r="D5" s="38"/>
    </row>
    <row r="6" spans="3:18" ht="12" customHeight="1" x14ac:dyDescent="0.25">
      <c r="C6" s="124" t="str">
        <f ca="1">"Consideration must be given to the principles regarding asset exclusions presented on the '"&amp;MID(CELL("filename",'Asset exclusions'!A1),FIND("]",CELL("filename",'Asset exclusions'!A1))+1,255)&amp;"' worksheet before they are entered into the register."</f>
        <v>Consideration must be given to the principles regarding asset exclusions presented on the 'Asset exclusions' worksheet before they are entered into the register.</v>
      </c>
      <c r="D6" s="81"/>
      <c r="E6" s="81"/>
      <c r="F6" s="81"/>
      <c r="G6" s="81"/>
      <c r="H6" s="81"/>
      <c r="I6" s="81"/>
      <c r="J6" s="81"/>
      <c r="K6" s="81"/>
      <c r="L6" s="81"/>
      <c r="M6" s="81"/>
      <c r="N6" s="81"/>
      <c r="O6" s="81"/>
      <c r="P6" s="81"/>
      <c r="Q6" s="81"/>
      <c r="R6" s="81"/>
    </row>
    <row r="7" spans="3:18" ht="12" x14ac:dyDescent="0.25">
      <c r="C7" s="177" t="str">
        <f ca="1">"Hyperlink to the '"&amp;MID(CELL("filename",'Asset exclusions'!A1),FIND("]",CELL("filename",'Asset exclusions'!A1))+1,255)&amp;"' worksheet:"</f>
        <v>Hyperlink to the 'Asset exclusions' worksheet:</v>
      </c>
      <c r="E7" s="178" t="s">
        <v>174</v>
      </c>
      <c r="F7" s="81"/>
      <c r="G7" s="81"/>
      <c r="H7" s="81"/>
      <c r="I7" s="81"/>
      <c r="J7" s="81"/>
      <c r="K7" s="81"/>
      <c r="L7" s="81"/>
      <c r="M7" s="81"/>
      <c r="N7" s="81"/>
      <c r="O7" s="81"/>
      <c r="P7" s="81"/>
      <c r="Q7" s="81"/>
      <c r="R7" s="81"/>
    </row>
    <row r="8" spans="3:18" ht="12" x14ac:dyDescent="0.25">
      <c r="C8" s="177"/>
      <c r="E8" s="178"/>
      <c r="F8" s="81"/>
      <c r="G8" s="81"/>
      <c r="H8" s="81"/>
      <c r="I8" s="81"/>
      <c r="J8" s="81"/>
      <c r="K8" s="81"/>
      <c r="L8" s="81"/>
      <c r="M8" s="81"/>
      <c r="N8" s="81"/>
      <c r="O8" s="81"/>
      <c r="P8" s="81"/>
      <c r="Q8" s="81"/>
      <c r="R8" s="81"/>
    </row>
    <row r="9" spans="3:18" ht="12" x14ac:dyDescent="0.25">
      <c r="C9" s="177" t="s">
        <v>221</v>
      </c>
      <c r="E9" s="178"/>
      <c r="F9" s="81"/>
      <c r="G9" s="81"/>
      <c r="H9" s="81"/>
      <c r="I9" s="81"/>
      <c r="J9" s="81"/>
      <c r="K9" s="81"/>
      <c r="L9" s="81"/>
      <c r="M9" s="81"/>
      <c r="N9" s="81"/>
      <c r="O9" s="81"/>
      <c r="P9" s="81"/>
      <c r="Q9" s="81"/>
      <c r="R9" s="81"/>
    </row>
    <row r="10" spans="3:18" ht="12" x14ac:dyDescent="0.25">
      <c r="C10" s="177" t="s">
        <v>224</v>
      </c>
      <c r="E10" s="178"/>
      <c r="F10" s="81"/>
      <c r="G10" s="81"/>
      <c r="H10" s="81"/>
      <c r="I10" s="81"/>
      <c r="J10" s="81"/>
      <c r="K10" s="81"/>
      <c r="L10" s="81"/>
      <c r="M10" s="81"/>
      <c r="N10" s="81"/>
      <c r="O10" s="81"/>
      <c r="P10" s="81"/>
      <c r="Q10" s="81"/>
      <c r="R10" s="81"/>
    </row>
    <row r="11" spans="3:18" ht="12" x14ac:dyDescent="0.25">
      <c r="C11" s="177" t="s">
        <v>223</v>
      </c>
      <c r="E11" s="178"/>
      <c r="F11" s="81"/>
      <c r="G11" s="81"/>
      <c r="H11" s="81"/>
      <c r="I11" s="81"/>
      <c r="J11" s="81"/>
      <c r="K11" s="81"/>
      <c r="L11" s="81"/>
      <c r="M11" s="81"/>
      <c r="N11" s="81"/>
      <c r="O11" s="81"/>
      <c r="P11" s="81"/>
      <c r="Q11" s="81"/>
      <c r="R11" s="81"/>
    </row>
    <row r="12" spans="3:18" ht="12" x14ac:dyDescent="0.25">
      <c r="C12" s="177" t="s">
        <v>222</v>
      </c>
      <c r="E12" s="178"/>
      <c r="F12" s="81"/>
      <c r="G12" s="81"/>
      <c r="H12" s="81"/>
      <c r="I12" s="81"/>
      <c r="J12" s="81"/>
      <c r="K12" s="81"/>
      <c r="L12" s="81"/>
      <c r="M12" s="81"/>
      <c r="N12" s="81"/>
      <c r="O12" s="81"/>
      <c r="P12" s="81"/>
      <c r="Q12" s="81"/>
      <c r="R12" s="81"/>
    </row>
    <row r="13" spans="3:18" x14ac:dyDescent="0.2">
      <c r="C13" s="81"/>
      <c r="D13" s="81"/>
      <c r="E13" s="81"/>
      <c r="F13" s="81"/>
      <c r="G13" s="81"/>
      <c r="H13" s="81"/>
      <c r="I13" s="81"/>
      <c r="J13" s="81"/>
      <c r="K13" s="81"/>
      <c r="L13" s="81"/>
      <c r="M13" s="81"/>
      <c r="N13" s="81"/>
      <c r="O13" s="81"/>
      <c r="P13" s="81"/>
      <c r="Q13" s="81"/>
      <c r="R13" s="81"/>
    </row>
    <row r="14" spans="3:18" ht="12" x14ac:dyDescent="0.25">
      <c r="C14" s="111" t="s">
        <v>52</v>
      </c>
      <c r="D14" s="81"/>
      <c r="E14" s="81"/>
      <c r="F14" s="81"/>
      <c r="G14" s="81"/>
      <c r="H14" s="81"/>
      <c r="I14" s="81"/>
      <c r="J14" s="81"/>
      <c r="K14" s="81"/>
      <c r="L14" s="81"/>
      <c r="M14" s="81"/>
      <c r="N14" s="81"/>
      <c r="O14" s="81"/>
      <c r="P14" s="81"/>
      <c r="Q14" s="81"/>
      <c r="R14" s="81"/>
    </row>
    <row r="15" spans="3:18" x14ac:dyDescent="0.2">
      <c r="C15" s="112" t="s">
        <v>56</v>
      </c>
      <c r="D15" s="81"/>
      <c r="E15" s="113">
        <f>'General inputs'!$H$24+1</f>
        <v>35065</v>
      </c>
      <c r="F15" s="81"/>
      <c r="G15" s="81"/>
      <c r="H15" s="81"/>
      <c r="I15" s="81"/>
      <c r="J15" s="81"/>
      <c r="K15" s="81"/>
      <c r="L15" s="81"/>
      <c r="M15" s="81"/>
      <c r="N15" s="81"/>
      <c r="O15" s="81"/>
      <c r="P15" s="81"/>
      <c r="Q15" s="81"/>
      <c r="R15" s="81"/>
    </row>
    <row r="16" spans="3:18" x14ac:dyDescent="0.2">
      <c r="C16" s="112" t="s">
        <v>57</v>
      </c>
      <c r="D16" s="81"/>
      <c r="E16" s="114">
        <f>'General inputs'!$H$18</f>
        <v>46203</v>
      </c>
      <c r="F16" s="81"/>
      <c r="G16" s="81"/>
      <c r="H16" s="81"/>
      <c r="I16" s="81"/>
      <c r="J16" s="81"/>
      <c r="K16" s="81"/>
      <c r="L16" s="81"/>
      <c r="M16" s="81"/>
      <c r="N16" s="81"/>
      <c r="O16" s="81"/>
      <c r="P16" s="81"/>
      <c r="Q16" s="81"/>
      <c r="R16" s="81"/>
    </row>
    <row r="17" spans="3:18" x14ac:dyDescent="0.2">
      <c r="C17" s="81"/>
      <c r="D17" s="81"/>
      <c r="E17" s="81"/>
      <c r="F17" s="81"/>
      <c r="G17" s="81"/>
      <c r="H17" s="81"/>
      <c r="I17" s="81"/>
      <c r="J17" s="81"/>
      <c r="K17" s="81"/>
      <c r="L17" s="81"/>
      <c r="M17" s="81"/>
      <c r="N17" s="81"/>
      <c r="O17" s="81"/>
      <c r="P17" s="81"/>
      <c r="Q17" s="81"/>
      <c r="R17" s="81"/>
    </row>
    <row r="18" spans="3:18" ht="15.6" x14ac:dyDescent="0.3">
      <c r="C18" s="196" t="s">
        <v>195</v>
      </c>
      <c r="E18" s="81"/>
      <c r="F18" s="81"/>
      <c r="G18" s="81"/>
      <c r="H18" s="81"/>
      <c r="I18" s="81"/>
      <c r="J18" s="81"/>
      <c r="K18" s="81"/>
      <c r="L18" s="81"/>
      <c r="M18" s="81"/>
      <c r="N18" s="81"/>
      <c r="O18" s="81"/>
      <c r="P18" s="81"/>
      <c r="Q18" s="81"/>
      <c r="R18" s="81"/>
    </row>
    <row r="19" spans="3:18" x14ac:dyDescent="0.2">
      <c r="C19" s="81"/>
      <c r="D19" s="81"/>
      <c r="E19" s="81"/>
      <c r="F19" s="81"/>
      <c r="G19" s="81"/>
      <c r="H19" s="81"/>
      <c r="I19" s="81"/>
      <c r="J19" s="81"/>
      <c r="K19" s="81"/>
      <c r="L19" s="81"/>
      <c r="M19" s="81"/>
      <c r="N19" s="81"/>
      <c r="O19" s="81"/>
      <c r="P19" s="81"/>
      <c r="Q19" s="81"/>
      <c r="R19" s="81"/>
    </row>
    <row r="20" spans="3:18" ht="12" x14ac:dyDescent="0.25">
      <c r="C20" s="111" t="s">
        <v>16</v>
      </c>
      <c r="D20" s="81"/>
      <c r="E20" s="81"/>
      <c r="F20" s="81"/>
      <c r="G20" s="81"/>
      <c r="H20" s="111" t="s">
        <v>17</v>
      </c>
      <c r="I20" s="81"/>
      <c r="J20" s="81"/>
      <c r="K20" s="81"/>
      <c r="L20" s="111" t="s">
        <v>18</v>
      </c>
      <c r="M20" s="111"/>
      <c r="N20" s="81"/>
      <c r="O20" s="81"/>
      <c r="P20" s="81"/>
      <c r="Q20" s="81"/>
      <c r="R20" s="81"/>
    </row>
    <row r="21" spans="3:18" ht="45.6" x14ac:dyDescent="0.2">
      <c r="C21" s="35" t="s">
        <v>13</v>
      </c>
      <c r="D21" s="35" t="s">
        <v>12</v>
      </c>
      <c r="E21" s="35" t="s">
        <v>14</v>
      </c>
      <c r="F21" s="35" t="s">
        <v>24</v>
      </c>
      <c r="G21" s="81"/>
      <c r="H21" s="35" t="s">
        <v>29</v>
      </c>
      <c r="I21" s="35" t="s">
        <v>88</v>
      </c>
      <c r="J21" s="35" t="s">
        <v>86</v>
      </c>
      <c r="K21" s="81"/>
      <c r="L21" s="35" t="s">
        <v>87</v>
      </c>
      <c r="M21" s="35" t="s">
        <v>109</v>
      </c>
      <c r="N21" s="35" t="str">
        <f>"MEERA value per unit/measure of length (B) 
("&amp;'General inputs'!$H$42&amp;" as at 1 July "&amp;LEFT('General inputs'!$I$40,4)&amp;")"</f>
        <v>MEERA value per unit/measure of length (B) 
($ as at 1 July 2026)</v>
      </c>
      <c r="O21" s="35" t="str">
        <f>"Total MEERA value (A x B)
("&amp;'General inputs'!$H$42&amp;", $"&amp;'General inputs'!$I$40&amp;")"</f>
        <v>Total MEERA value (A x B)
($, $2026-27)</v>
      </c>
      <c r="P21" s="35" t="str">
        <f>"MEERA value to be recovered via DSP ("&amp;'General inputs'!$H$42&amp;", $"&amp;'General inputs'!$I$40&amp;")"</f>
        <v>MEERA value to be recovered via DSP ($, $2026-27)</v>
      </c>
      <c r="Q21" s="81"/>
      <c r="R21" s="81"/>
    </row>
    <row r="22" spans="3:18" x14ac:dyDescent="0.2">
      <c r="C22" s="213"/>
      <c r="D22" s="230"/>
      <c r="E22" s="217"/>
      <c r="F22" s="248" t="str">
        <f>IF(E22="","-",IF(OR(E22&lt;$E$15,E22&gt;$E$16),"ERROR - date outside of range",IF(MONTH(E22)&gt;=7,YEAR(E22)&amp;"-"&amp;IF(YEAR(E22)=1999,"00",IF(AND(YEAR(E22)&gt;=2000,YEAR(E22)&lt;2009),"0","")&amp;RIGHT(YEAR(E22),2)+1),RIGHT(YEAR(E22),4)-1&amp;"-"&amp;RIGHT(YEAR(E22),2))))</f>
        <v>-</v>
      </c>
      <c r="G22" s="223"/>
      <c r="H22" s="232"/>
      <c r="I22" s="214"/>
      <c r="J22" s="225" t="str">
        <f>IFERROR(MIN('MP Calculations'!$E$29/I22,1),"-")</f>
        <v>-</v>
      </c>
      <c r="K22" s="238"/>
      <c r="L22" s="213"/>
      <c r="M22" s="213"/>
      <c r="N22" s="213"/>
      <c r="O22" s="229"/>
      <c r="P22" s="229">
        <f>IF(O22="-","-",IF(OR(E22&lt;$E$15,E22&gt;$E$16),0,O22*J22))</f>
        <v>0</v>
      </c>
      <c r="Q22" s="81"/>
      <c r="R22" s="81"/>
    </row>
    <row r="23" spans="3:18" x14ac:dyDescent="0.2">
      <c r="C23" s="214"/>
      <c r="D23" s="230"/>
      <c r="E23" s="217"/>
      <c r="F23" s="248" t="str">
        <f t="shared" ref="F23:F86" si="0">IF(E23="","-",IF(OR(E23&lt;$E$15,E23&gt;$E$16),"ERROR - date outside of range",IF(MONTH(E23)&gt;=7,YEAR(E23)&amp;"-"&amp;IF(YEAR(E23)=1999,"00",IF(AND(YEAR(E23)&gt;=2000,YEAR(E23)&lt;2009),"0","")&amp;RIGHT(YEAR(E23),2)+1),RIGHT(YEAR(E23),4)-1&amp;"-"&amp;RIGHT(YEAR(E23),2))))</f>
        <v>-</v>
      </c>
      <c r="G23" s="223"/>
      <c r="H23" s="232"/>
      <c r="I23" s="214"/>
      <c r="J23" s="233" t="str">
        <f>IFERROR(MIN('MP Calculations'!$E$29/I23,1),"-")</f>
        <v>-</v>
      </c>
      <c r="K23" s="238"/>
      <c r="L23" s="235"/>
      <c r="M23" s="214"/>
      <c r="N23" s="214"/>
      <c r="O23" s="237"/>
      <c r="P23" s="237">
        <f t="shared" ref="P23:P86" si="1">IF(O23="-","-",IF(OR(E23&lt;$E$15,E23&gt;$E$16),0,O23*J23))</f>
        <v>0</v>
      </c>
      <c r="Q23" s="81"/>
      <c r="R23" s="115"/>
    </row>
    <row r="24" spans="3:18" x14ac:dyDescent="0.2">
      <c r="C24" s="214"/>
      <c r="D24" s="230"/>
      <c r="E24" s="217"/>
      <c r="F24" s="248" t="str">
        <f t="shared" si="0"/>
        <v>-</v>
      </c>
      <c r="G24" s="223"/>
      <c r="H24" s="232"/>
      <c r="I24" s="214"/>
      <c r="J24" s="233" t="str">
        <f>IFERROR(MIN('MP Calculations'!$E$29/I24,1),"-")</f>
        <v>-</v>
      </c>
      <c r="K24" s="238"/>
      <c r="L24" s="214"/>
      <c r="M24" s="214"/>
      <c r="N24" s="214"/>
      <c r="O24" s="237"/>
      <c r="P24" s="237">
        <f t="shared" si="1"/>
        <v>0</v>
      </c>
      <c r="Q24" s="81"/>
      <c r="R24" s="81"/>
    </row>
    <row r="25" spans="3:18" x14ac:dyDescent="0.2">
      <c r="C25" s="214"/>
      <c r="D25" s="230"/>
      <c r="E25" s="217"/>
      <c r="F25" s="248" t="str">
        <f t="shared" si="0"/>
        <v>-</v>
      </c>
      <c r="G25" s="223"/>
      <c r="H25" s="232"/>
      <c r="I25" s="214"/>
      <c r="J25" s="233" t="str">
        <f>IFERROR(MIN('MP Calculations'!$E$29/I25,1),"-")</f>
        <v>-</v>
      </c>
      <c r="K25" s="238"/>
      <c r="L25" s="214"/>
      <c r="M25" s="214"/>
      <c r="N25" s="214"/>
      <c r="O25" s="237" t="str">
        <f t="shared" ref="O25:O86" si="2">IF(N25="","-",L25*N25)</f>
        <v>-</v>
      </c>
      <c r="P25" s="237" t="str">
        <f t="shared" si="1"/>
        <v>-</v>
      </c>
      <c r="Q25" s="81"/>
      <c r="R25" s="81"/>
    </row>
    <row r="26" spans="3:18" x14ac:dyDescent="0.2">
      <c r="C26" s="214"/>
      <c r="D26" s="230"/>
      <c r="E26" s="217"/>
      <c r="F26" s="248" t="str">
        <f t="shared" si="0"/>
        <v>-</v>
      </c>
      <c r="G26" s="223"/>
      <c r="H26" s="232"/>
      <c r="I26" s="214"/>
      <c r="J26" s="233" t="str">
        <f>IFERROR(MIN('MP Calculations'!$E$29/I26,1),"-")</f>
        <v>-</v>
      </c>
      <c r="K26" s="238"/>
      <c r="L26" s="214"/>
      <c r="M26" s="214"/>
      <c r="N26" s="214"/>
      <c r="O26" s="236" t="str">
        <f t="shared" si="2"/>
        <v>-</v>
      </c>
      <c r="P26" s="237" t="str">
        <f t="shared" si="1"/>
        <v>-</v>
      </c>
      <c r="Q26" s="81"/>
      <c r="R26" s="81"/>
    </row>
    <row r="27" spans="3:18" x14ac:dyDescent="0.2">
      <c r="C27" s="214"/>
      <c r="D27" s="230"/>
      <c r="E27" s="217"/>
      <c r="F27" s="248" t="str">
        <f t="shared" si="0"/>
        <v>-</v>
      </c>
      <c r="G27" s="223"/>
      <c r="H27" s="232"/>
      <c r="I27" s="214"/>
      <c r="J27" s="233" t="str">
        <f>IFERROR(MIN('MP Calculations'!$E$29/I27,1),"-")</f>
        <v>-</v>
      </c>
      <c r="K27" s="238"/>
      <c r="L27" s="214"/>
      <c r="M27" s="214"/>
      <c r="N27" s="214"/>
      <c r="O27" s="236" t="str">
        <f t="shared" si="2"/>
        <v>-</v>
      </c>
      <c r="P27" s="237" t="str">
        <f t="shared" si="1"/>
        <v>-</v>
      </c>
      <c r="Q27" s="81"/>
      <c r="R27" s="81"/>
    </row>
    <row r="28" spans="3:18" x14ac:dyDescent="0.2">
      <c r="C28" s="214"/>
      <c r="D28" s="230"/>
      <c r="E28" s="217"/>
      <c r="F28" s="248" t="str">
        <f t="shared" si="0"/>
        <v>-</v>
      </c>
      <c r="G28" s="223"/>
      <c r="H28" s="232"/>
      <c r="I28" s="214"/>
      <c r="J28" s="233" t="str">
        <f>IFERROR(MIN('MP Calculations'!$E$29/I28,1),"-")</f>
        <v>-</v>
      </c>
      <c r="K28" s="238"/>
      <c r="L28" s="214"/>
      <c r="M28" s="214"/>
      <c r="N28" s="214"/>
      <c r="O28" s="236" t="str">
        <f t="shared" si="2"/>
        <v>-</v>
      </c>
      <c r="P28" s="237" t="str">
        <f t="shared" si="1"/>
        <v>-</v>
      </c>
      <c r="Q28" s="81"/>
      <c r="R28" s="81"/>
    </row>
    <row r="29" spans="3:18" x14ac:dyDescent="0.2">
      <c r="C29" s="214"/>
      <c r="D29" s="230"/>
      <c r="E29" s="217"/>
      <c r="F29" s="248" t="str">
        <f t="shared" si="0"/>
        <v>-</v>
      </c>
      <c r="G29" s="223"/>
      <c r="H29" s="232"/>
      <c r="I29" s="214"/>
      <c r="J29" s="233" t="str">
        <f>IFERROR(MIN('MP Calculations'!$E$29/I29,1),"-")</f>
        <v>-</v>
      </c>
      <c r="K29" s="238"/>
      <c r="L29" s="214"/>
      <c r="M29" s="214"/>
      <c r="N29" s="214"/>
      <c r="O29" s="236" t="str">
        <f t="shared" si="2"/>
        <v>-</v>
      </c>
      <c r="P29" s="237" t="str">
        <f t="shared" si="1"/>
        <v>-</v>
      </c>
      <c r="Q29" s="81"/>
      <c r="R29" s="81"/>
    </row>
    <row r="30" spans="3:18" x14ac:dyDescent="0.2">
      <c r="C30" s="214"/>
      <c r="D30" s="230"/>
      <c r="E30" s="217"/>
      <c r="F30" s="248" t="str">
        <f t="shared" si="0"/>
        <v>-</v>
      </c>
      <c r="G30" s="223"/>
      <c r="H30" s="232"/>
      <c r="I30" s="214"/>
      <c r="J30" s="233" t="str">
        <f>IFERROR(MIN('MP Calculations'!$E$29/I30,1),"-")</f>
        <v>-</v>
      </c>
      <c r="K30" s="238"/>
      <c r="L30" s="214"/>
      <c r="M30" s="214"/>
      <c r="N30" s="214"/>
      <c r="O30" s="236" t="str">
        <f t="shared" si="2"/>
        <v>-</v>
      </c>
      <c r="P30" s="237" t="str">
        <f t="shared" si="1"/>
        <v>-</v>
      </c>
      <c r="Q30" s="81"/>
      <c r="R30" s="81"/>
    </row>
    <row r="31" spans="3:18" x14ac:dyDescent="0.2">
      <c r="C31" s="214"/>
      <c r="D31" s="230"/>
      <c r="E31" s="217"/>
      <c r="F31" s="248" t="str">
        <f t="shared" si="0"/>
        <v>-</v>
      </c>
      <c r="G31" s="223"/>
      <c r="H31" s="232"/>
      <c r="I31" s="214"/>
      <c r="J31" s="233" t="str">
        <f>IFERROR(MIN('MP Calculations'!$E$29/I31,1),"-")</f>
        <v>-</v>
      </c>
      <c r="K31" s="238"/>
      <c r="L31" s="214"/>
      <c r="M31" s="214"/>
      <c r="N31" s="214"/>
      <c r="O31" s="236" t="str">
        <f t="shared" si="2"/>
        <v>-</v>
      </c>
      <c r="P31" s="237" t="str">
        <f t="shared" si="1"/>
        <v>-</v>
      </c>
      <c r="Q31" s="81"/>
      <c r="R31" s="81"/>
    </row>
    <row r="32" spans="3:18" x14ac:dyDescent="0.2">
      <c r="C32" s="214"/>
      <c r="D32" s="230"/>
      <c r="E32" s="217"/>
      <c r="F32" s="248" t="str">
        <f t="shared" si="0"/>
        <v>-</v>
      </c>
      <c r="G32" s="223"/>
      <c r="H32" s="232"/>
      <c r="I32" s="214"/>
      <c r="J32" s="233" t="str">
        <f>IFERROR(MIN('MP Calculations'!$E$29/I32,1),"-")</f>
        <v>-</v>
      </c>
      <c r="K32" s="238"/>
      <c r="L32" s="214"/>
      <c r="M32" s="214"/>
      <c r="N32" s="214"/>
      <c r="O32" s="236" t="str">
        <f t="shared" si="2"/>
        <v>-</v>
      </c>
      <c r="P32" s="237" t="str">
        <f t="shared" si="1"/>
        <v>-</v>
      </c>
      <c r="Q32" s="81"/>
      <c r="R32" s="81"/>
    </row>
    <row r="33" spans="3:18" x14ac:dyDescent="0.2">
      <c r="C33" s="214"/>
      <c r="D33" s="230"/>
      <c r="E33" s="217"/>
      <c r="F33" s="248" t="str">
        <f t="shared" si="0"/>
        <v>-</v>
      </c>
      <c r="G33" s="223"/>
      <c r="H33" s="232"/>
      <c r="I33" s="214"/>
      <c r="J33" s="233" t="str">
        <f>IFERROR(MIN('MP Calculations'!$E$29/I33,1),"-")</f>
        <v>-</v>
      </c>
      <c r="K33" s="238"/>
      <c r="L33" s="214"/>
      <c r="M33" s="214"/>
      <c r="N33" s="214"/>
      <c r="O33" s="236" t="str">
        <f t="shared" si="2"/>
        <v>-</v>
      </c>
      <c r="P33" s="237" t="str">
        <f t="shared" si="1"/>
        <v>-</v>
      </c>
      <c r="Q33" s="81"/>
      <c r="R33" s="81"/>
    </row>
    <row r="34" spans="3:18" x14ac:dyDescent="0.2">
      <c r="C34" s="214"/>
      <c r="D34" s="230"/>
      <c r="E34" s="217"/>
      <c r="F34" s="248" t="str">
        <f t="shared" si="0"/>
        <v>-</v>
      </c>
      <c r="G34" s="223"/>
      <c r="H34" s="232"/>
      <c r="I34" s="214"/>
      <c r="J34" s="233" t="str">
        <f>IFERROR(MIN('MP Calculations'!$E$29/I34,1),"-")</f>
        <v>-</v>
      </c>
      <c r="K34" s="238"/>
      <c r="L34" s="214"/>
      <c r="M34" s="214"/>
      <c r="N34" s="214"/>
      <c r="O34" s="236" t="str">
        <f t="shared" si="2"/>
        <v>-</v>
      </c>
      <c r="P34" s="237" t="str">
        <f t="shared" si="1"/>
        <v>-</v>
      </c>
      <c r="Q34" s="81"/>
      <c r="R34" s="81"/>
    </row>
    <row r="35" spans="3:18" x14ac:dyDescent="0.2">
      <c r="C35" s="214"/>
      <c r="D35" s="230"/>
      <c r="E35" s="217"/>
      <c r="F35" s="248" t="str">
        <f t="shared" si="0"/>
        <v>-</v>
      </c>
      <c r="G35" s="223"/>
      <c r="H35" s="232"/>
      <c r="I35" s="214"/>
      <c r="J35" s="233" t="str">
        <f>IFERROR(MIN('MP Calculations'!$E$29/I35,1),"-")</f>
        <v>-</v>
      </c>
      <c r="K35" s="238"/>
      <c r="L35" s="214"/>
      <c r="M35" s="214"/>
      <c r="N35" s="214"/>
      <c r="O35" s="236" t="str">
        <f t="shared" si="2"/>
        <v>-</v>
      </c>
      <c r="P35" s="237" t="str">
        <f t="shared" si="1"/>
        <v>-</v>
      </c>
      <c r="Q35" s="81"/>
      <c r="R35" s="81"/>
    </row>
    <row r="36" spans="3:18" x14ac:dyDescent="0.2">
      <c r="C36" s="214"/>
      <c r="D36" s="230"/>
      <c r="E36" s="217"/>
      <c r="F36" s="248" t="str">
        <f t="shared" si="0"/>
        <v>-</v>
      </c>
      <c r="G36" s="223"/>
      <c r="H36" s="232"/>
      <c r="I36" s="214"/>
      <c r="J36" s="233" t="str">
        <f>IFERROR(MIN('MP Calculations'!$E$29/I36,1),"-")</f>
        <v>-</v>
      </c>
      <c r="K36" s="238"/>
      <c r="L36" s="214"/>
      <c r="M36" s="214"/>
      <c r="N36" s="214"/>
      <c r="O36" s="236" t="str">
        <f t="shared" si="2"/>
        <v>-</v>
      </c>
      <c r="P36" s="237" t="str">
        <f t="shared" si="1"/>
        <v>-</v>
      </c>
      <c r="Q36" s="81"/>
      <c r="R36" s="81"/>
    </row>
    <row r="37" spans="3:18" x14ac:dyDescent="0.2">
      <c r="C37" s="214"/>
      <c r="D37" s="230"/>
      <c r="E37" s="217"/>
      <c r="F37" s="248" t="str">
        <f t="shared" si="0"/>
        <v>-</v>
      </c>
      <c r="G37" s="223"/>
      <c r="H37" s="232"/>
      <c r="I37" s="214"/>
      <c r="J37" s="233" t="str">
        <f>IFERROR(MIN('MP Calculations'!$E$29/I37,1),"-")</f>
        <v>-</v>
      </c>
      <c r="K37" s="238"/>
      <c r="L37" s="214"/>
      <c r="M37" s="214"/>
      <c r="N37" s="214"/>
      <c r="O37" s="236" t="str">
        <f t="shared" si="2"/>
        <v>-</v>
      </c>
      <c r="P37" s="237" t="str">
        <f t="shared" si="1"/>
        <v>-</v>
      </c>
      <c r="Q37" s="81"/>
      <c r="R37" s="81"/>
    </row>
    <row r="38" spans="3:18" x14ac:dyDescent="0.2">
      <c r="C38" s="214"/>
      <c r="D38" s="230"/>
      <c r="E38" s="217"/>
      <c r="F38" s="248" t="str">
        <f t="shared" si="0"/>
        <v>-</v>
      </c>
      <c r="G38" s="223"/>
      <c r="H38" s="232"/>
      <c r="I38" s="214"/>
      <c r="J38" s="233" t="str">
        <f>IFERROR(MIN('MP Calculations'!$E$29/I38,1),"-")</f>
        <v>-</v>
      </c>
      <c r="K38" s="238"/>
      <c r="L38" s="214"/>
      <c r="M38" s="214"/>
      <c r="N38" s="214"/>
      <c r="O38" s="236" t="str">
        <f t="shared" si="2"/>
        <v>-</v>
      </c>
      <c r="P38" s="237" t="str">
        <f t="shared" si="1"/>
        <v>-</v>
      </c>
      <c r="Q38" s="81"/>
      <c r="R38" s="81"/>
    </row>
    <row r="39" spans="3:18" x14ac:dyDescent="0.2">
      <c r="C39" s="214"/>
      <c r="D39" s="230"/>
      <c r="E39" s="217"/>
      <c r="F39" s="248" t="str">
        <f t="shared" si="0"/>
        <v>-</v>
      </c>
      <c r="G39" s="223"/>
      <c r="H39" s="232"/>
      <c r="I39" s="214"/>
      <c r="J39" s="233" t="str">
        <f>IFERROR(MIN('MP Calculations'!$E$29/I39,1),"-")</f>
        <v>-</v>
      </c>
      <c r="K39" s="238"/>
      <c r="L39" s="214"/>
      <c r="M39" s="214"/>
      <c r="N39" s="214"/>
      <c r="O39" s="236" t="str">
        <f t="shared" si="2"/>
        <v>-</v>
      </c>
      <c r="P39" s="237" t="str">
        <f t="shared" si="1"/>
        <v>-</v>
      </c>
      <c r="Q39" s="81"/>
      <c r="R39" s="81"/>
    </row>
    <row r="40" spans="3:18" x14ac:dyDescent="0.2">
      <c r="C40" s="214"/>
      <c r="D40" s="230"/>
      <c r="E40" s="217"/>
      <c r="F40" s="248" t="str">
        <f t="shared" si="0"/>
        <v>-</v>
      </c>
      <c r="G40" s="223"/>
      <c r="H40" s="232"/>
      <c r="I40" s="214"/>
      <c r="J40" s="233" t="str">
        <f>IFERROR(MIN('MP Calculations'!$E$29/I40,1),"-")</f>
        <v>-</v>
      </c>
      <c r="K40" s="238"/>
      <c r="L40" s="214"/>
      <c r="M40" s="214"/>
      <c r="N40" s="214"/>
      <c r="O40" s="236" t="str">
        <f t="shared" si="2"/>
        <v>-</v>
      </c>
      <c r="P40" s="237" t="str">
        <f t="shared" si="1"/>
        <v>-</v>
      </c>
      <c r="Q40" s="81"/>
      <c r="R40" s="81"/>
    </row>
    <row r="41" spans="3:18" x14ac:dyDescent="0.2">
      <c r="C41" s="214"/>
      <c r="D41" s="230"/>
      <c r="E41" s="217"/>
      <c r="F41" s="248" t="str">
        <f t="shared" si="0"/>
        <v>-</v>
      </c>
      <c r="G41" s="223"/>
      <c r="H41" s="232"/>
      <c r="I41" s="214"/>
      <c r="J41" s="233" t="str">
        <f>IFERROR(MIN('MP Calculations'!$E$29/I41,1),"-")</f>
        <v>-</v>
      </c>
      <c r="K41" s="238"/>
      <c r="L41" s="214"/>
      <c r="M41" s="214"/>
      <c r="N41" s="214"/>
      <c r="O41" s="236" t="str">
        <f t="shared" si="2"/>
        <v>-</v>
      </c>
      <c r="P41" s="237" t="str">
        <f t="shared" si="1"/>
        <v>-</v>
      </c>
      <c r="Q41" s="81"/>
      <c r="R41" s="81"/>
    </row>
    <row r="42" spans="3:18" x14ac:dyDescent="0.2">
      <c r="C42" s="214"/>
      <c r="D42" s="230"/>
      <c r="E42" s="217"/>
      <c r="F42" s="248" t="str">
        <f t="shared" si="0"/>
        <v>-</v>
      </c>
      <c r="G42" s="223"/>
      <c r="H42" s="232"/>
      <c r="I42" s="214"/>
      <c r="J42" s="233" t="str">
        <f>IFERROR(MIN('MP Calculations'!$E$29/I42,1),"-")</f>
        <v>-</v>
      </c>
      <c r="K42" s="238"/>
      <c r="L42" s="214"/>
      <c r="M42" s="214"/>
      <c r="N42" s="214"/>
      <c r="O42" s="236" t="str">
        <f t="shared" si="2"/>
        <v>-</v>
      </c>
      <c r="P42" s="237" t="str">
        <f t="shared" si="1"/>
        <v>-</v>
      </c>
      <c r="Q42" s="81"/>
      <c r="R42" s="81"/>
    </row>
    <row r="43" spans="3:18" x14ac:dyDescent="0.2">
      <c r="C43" s="214"/>
      <c r="D43" s="230"/>
      <c r="E43" s="217"/>
      <c r="F43" s="248" t="str">
        <f t="shared" si="0"/>
        <v>-</v>
      </c>
      <c r="G43" s="223"/>
      <c r="H43" s="232"/>
      <c r="I43" s="214"/>
      <c r="J43" s="233" t="str">
        <f>IFERROR(MIN('MP Calculations'!$E$29/I43,1),"-")</f>
        <v>-</v>
      </c>
      <c r="K43" s="238"/>
      <c r="L43" s="214"/>
      <c r="M43" s="214"/>
      <c r="N43" s="214"/>
      <c r="O43" s="236" t="str">
        <f t="shared" si="2"/>
        <v>-</v>
      </c>
      <c r="P43" s="237" t="str">
        <f t="shared" si="1"/>
        <v>-</v>
      </c>
      <c r="Q43" s="81"/>
      <c r="R43" s="81"/>
    </row>
    <row r="44" spans="3:18" x14ac:dyDescent="0.2">
      <c r="C44" s="214"/>
      <c r="D44" s="230"/>
      <c r="E44" s="217"/>
      <c r="F44" s="248" t="str">
        <f t="shared" si="0"/>
        <v>-</v>
      </c>
      <c r="G44" s="223"/>
      <c r="H44" s="232"/>
      <c r="I44" s="214"/>
      <c r="J44" s="233" t="str">
        <f>IFERROR(MIN('MP Calculations'!$E$29/I44,1),"-")</f>
        <v>-</v>
      </c>
      <c r="K44" s="238"/>
      <c r="L44" s="214"/>
      <c r="M44" s="214"/>
      <c r="N44" s="214"/>
      <c r="O44" s="236" t="str">
        <f t="shared" si="2"/>
        <v>-</v>
      </c>
      <c r="P44" s="237" t="str">
        <f t="shared" si="1"/>
        <v>-</v>
      </c>
      <c r="Q44" s="81"/>
      <c r="R44" s="81"/>
    </row>
    <row r="45" spans="3:18" x14ac:dyDescent="0.2">
      <c r="C45" s="214"/>
      <c r="D45" s="230"/>
      <c r="E45" s="217"/>
      <c r="F45" s="248" t="str">
        <f t="shared" si="0"/>
        <v>-</v>
      </c>
      <c r="G45" s="223"/>
      <c r="H45" s="232"/>
      <c r="I45" s="214"/>
      <c r="J45" s="233" t="str">
        <f>IFERROR(MIN('MP Calculations'!$E$29/I45,1),"-")</f>
        <v>-</v>
      </c>
      <c r="K45" s="238"/>
      <c r="L45" s="214"/>
      <c r="M45" s="214"/>
      <c r="N45" s="214"/>
      <c r="O45" s="236" t="str">
        <f t="shared" si="2"/>
        <v>-</v>
      </c>
      <c r="P45" s="237" t="str">
        <f t="shared" si="1"/>
        <v>-</v>
      </c>
      <c r="Q45" s="81"/>
      <c r="R45" s="81"/>
    </row>
    <row r="46" spans="3:18" x14ac:dyDescent="0.2">
      <c r="C46" s="214"/>
      <c r="D46" s="230"/>
      <c r="E46" s="217"/>
      <c r="F46" s="248" t="str">
        <f t="shared" si="0"/>
        <v>-</v>
      </c>
      <c r="G46" s="223"/>
      <c r="H46" s="232"/>
      <c r="I46" s="214"/>
      <c r="J46" s="233" t="str">
        <f>IFERROR(MIN('MP Calculations'!$E$29/I46,1),"-")</f>
        <v>-</v>
      </c>
      <c r="K46" s="238"/>
      <c r="L46" s="214"/>
      <c r="M46" s="214"/>
      <c r="N46" s="214"/>
      <c r="O46" s="236" t="str">
        <f t="shared" si="2"/>
        <v>-</v>
      </c>
      <c r="P46" s="237" t="str">
        <f t="shared" si="1"/>
        <v>-</v>
      </c>
      <c r="Q46" s="81"/>
      <c r="R46" s="81"/>
    </row>
    <row r="47" spans="3:18" x14ac:dyDescent="0.2">
      <c r="C47" s="214"/>
      <c r="D47" s="230"/>
      <c r="E47" s="217"/>
      <c r="F47" s="248" t="str">
        <f t="shared" si="0"/>
        <v>-</v>
      </c>
      <c r="G47" s="223"/>
      <c r="H47" s="232"/>
      <c r="I47" s="214"/>
      <c r="J47" s="233" t="str">
        <f>IFERROR(MIN('MP Calculations'!$E$29/I47,1),"-")</f>
        <v>-</v>
      </c>
      <c r="K47" s="238"/>
      <c r="L47" s="214"/>
      <c r="M47" s="214"/>
      <c r="N47" s="214"/>
      <c r="O47" s="236" t="str">
        <f t="shared" si="2"/>
        <v>-</v>
      </c>
      <c r="P47" s="237" t="str">
        <f t="shared" si="1"/>
        <v>-</v>
      </c>
      <c r="Q47" s="81"/>
      <c r="R47" s="81"/>
    </row>
    <row r="48" spans="3:18" x14ac:dyDescent="0.2">
      <c r="C48" s="214"/>
      <c r="D48" s="230"/>
      <c r="E48" s="217"/>
      <c r="F48" s="248" t="str">
        <f t="shared" si="0"/>
        <v>-</v>
      </c>
      <c r="G48" s="223"/>
      <c r="H48" s="232"/>
      <c r="I48" s="214"/>
      <c r="J48" s="233" t="str">
        <f>IFERROR(MIN('MP Calculations'!$E$29/I48,1),"-")</f>
        <v>-</v>
      </c>
      <c r="K48" s="238"/>
      <c r="L48" s="214"/>
      <c r="M48" s="214"/>
      <c r="N48" s="214"/>
      <c r="O48" s="236" t="str">
        <f t="shared" si="2"/>
        <v>-</v>
      </c>
      <c r="P48" s="237" t="str">
        <f t="shared" si="1"/>
        <v>-</v>
      </c>
      <c r="Q48" s="81"/>
      <c r="R48" s="81"/>
    </row>
    <row r="49" spans="3:18" x14ac:dyDescent="0.2">
      <c r="C49" s="214"/>
      <c r="D49" s="230"/>
      <c r="E49" s="217"/>
      <c r="F49" s="248" t="str">
        <f t="shared" si="0"/>
        <v>-</v>
      </c>
      <c r="G49" s="223"/>
      <c r="H49" s="232"/>
      <c r="I49" s="214"/>
      <c r="J49" s="233" t="str">
        <f>IFERROR(MIN('MP Calculations'!$E$29/I49,1),"-")</f>
        <v>-</v>
      </c>
      <c r="K49" s="238"/>
      <c r="L49" s="214"/>
      <c r="M49" s="214"/>
      <c r="N49" s="214"/>
      <c r="O49" s="236" t="str">
        <f t="shared" si="2"/>
        <v>-</v>
      </c>
      <c r="P49" s="237" t="str">
        <f t="shared" si="1"/>
        <v>-</v>
      </c>
      <c r="Q49" s="81"/>
      <c r="R49" s="81"/>
    </row>
    <row r="50" spans="3:18" x14ac:dyDescent="0.2">
      <c r="C50" s="214"/>
      <c r="D50" s="230"/>
      <c r="E50" s="217"/>
      <c r="F50" s="248" t="str">
        <f t="shared" si="0"/>
        <v>-</v>
      </c>
      <c r="G50" s="223"/>
      <c r="H50" s="232"/>
      <c r="I50" s="214"/>
      <c r="J50" s="233" t="str">
        <f>IFERROR(MIN('MP Calculations'!$E$29/I50,1),"-")</f>
        <v>-</v>
      </c>
      <c r="K50" s="238"/>
      <c r="L50" s="214"/>
      <c r="M50" s="214"/>
      <c r="N50" s="214"/>
      <c r="O50" s="236" t="str">
        <f t="shared" si="2"/>
        <v>-</v>
      </c>
      <c r="P50" s="237" t="str">
        <f t="shared" si="1"/>
        <v>-</v>
      </c>
      <c r="Q50" s="81"/>
      <c r="R50" s="81"/>
    </row>
    <row r="51" spans="3:18" x14ac:dyDescent="0.2">
      <c r="C51" s="214"/>
      <c r="D51" s="230"/>
      <c r="E51" s="217"/>
      <c r="F51" s="248" t="str">
        <f t="shared" si="0"/>
        <v>-</v>
      </c>
      <c r="G51" s="223"/>
      <c r="H51" s="232"/>
      <c r="I51" s="214"/>
      <c r="J51" s="233" t="str">
        <f>IFERROR(MIN('MP Calculations'!$E$29/I51,1),"-")</f>
        <v>-</v>
      </c>
      <c r="K51" s="238"/>
      <c r="L51" s="214"/>
      <c r="M51" s="214"/>
      <c r="N51" s="214"/>
      <c r="O51" s="236" t="str">
        <f t="shared" si="2"/>
        <v>-</v>
      </c>
      <c r="P51" s="237" t="str">
        <f t="shared" si="1"/>
        <v>-</v>
      </c>
      <c r="Q51" s="81"/>
      <c r="R51" s="81"/>
    </row>
    <row r="52" spans="3:18" x14ac:dyDescent="0.2">
      <c r="C52" s="214"/>
      <c r="D52" s="230"/>
      <c r="E52" s="217"/>
      <c r="F52" s="248" t="str">
        <f t="shared" si="0"/>
        <v>-</v>
      </c>
      <c r="G52" s="223"/>
      <c r="H52" s="232"/>
      <c r="I52" s="214"/>
      <c r="J52" s="233" t="str">
        <f>IFERROR(MIN('MP Calculations'!$E$29/I52,1),"-")</f>
        <v>-</v>
      </c>
      <c r="K52" s="238"/>
      <c r="L52" s="214"/>
      <c r="M52" s="214"/>
      <c r="N52" s="214"/>
      <c r="O52" s="236" t="str">
        <f t="shared" si="2"/>
        <v>-</v>
      </c>
      <c r="P52" s="237" t="str">
        <f t="shared" si="1"/>
        <v>-</v>
      </c>
      <c r="Q52" s="81"/>
      <c r="R52" s="81"/>
    </row>
    <row r="53" spans="3:18" x14ac:dyDescent="0.2">
      <c r="C53" s="214"/>
      <c r="D53" s="230"/>
      <c r="E53" s="217"/>
      <c r="F53" s="248" t="str">
        <f t="shared" si="0"/>
        <v>-</v>
      </c>
      <c r="G53" s="223"/>
      <c r="H53" s="232"/>
      <c r="I53" s="214"/>
      <c r="J53" s="233" t="str">
        <f>IFERROR(MIN('MP Calculations'!$E$29/I53,1),"-")</f>
        <v>-</v>
      </c>
      <c r="K53" s="238"/>
      <c r="L53" s="214"/>
      <c r="M53" s="214"/>
      <c r="N53" s="214"/>
      <c r="O53" s="236" t="str">
        <f t="shared" si="2"/>
        <v>-</v>
      </c>
      <c r="P53" s="237" t="str">
        <f t="shared" si="1"/>
        <v>-</v>
      </c>
      <c r="Q53" s="81"/>
      <c r="R53" s="81"/>
    </row>
    <row r="54" spans="3:18" x14ac:dyDescent="0.2">
      <c r="C54" s="214"/>
      <c r="D54" s="230"/>
      <c r="E54" s="217"/>
      <c r="F54" s="248" t="str">
        <f t="shared" si="0"/>
        <v>-</v>
      </c>
      <c r="G54" s="223"/>
      <c r="H54" s="232"/>
      <c r="I54" s="214"/>
      <c r="J54" s="233" t="str">
        <f>IFERROR(MIN('MP Calculations'!$E$29/I54,1),"-")</f>
        <v>-</v>
      </c>
      <c r="K54" s="238"/>
      <c r="L54" s="214"/>
      <c r="M54" s="214"/>
      <c r="N54" s="214"/>
      <c r="O54" s="236" t="str">
        <f t="shared" si="2"/>
        <v>-</v>
      </c>
      <c r="P54" s="237" t="str">
        <f t="shared" si="1"/>
        <v>-</v>
      </c>
      <c r="Q54" s="81"/>
      <c r="R54" s="81"/>
    </row>
    <row r="55" spans="3:18" x14ac:dyDescent="0.2">
      <c r="C55" s="214"/>
      <c r="D55" s="230"/>
      <c r="E55" s="217"/>
      <c r="F55" s="248" t="str">
        <f t="shared" si="0"/>
        <v>-</v>
      </c>
      <c r="G55" s="223"/>
      <c r="H55" s="232"/>
      <c r="I55" s="214"/>
      <c r="J55" s="233" t="str">
        <f>IFERROR(MIN('MP Calculations'!$E$29/I55,1),"-")</f>
        <v>-</v>
      </c>
      <c r="K55" s="238"/>
      <c r="L55" s="214"/>
      <c r="M55" s="214"/>
      <c r="N55" s="214"/>
      <c r="O55" s="236" t="str">
        <f t="shared" si="2"/>
        <v>-</v>
      </c>
      <c r="P55" s="237" t="str">
        <f t="shared" si="1"/>
        <v>-</v>
      </c>
      <c r="Q55" s="81"/>
      <c r="R55" s="81"/>
    </row>
    <row r="56" spans="3:18" x14ac:dyDescent="0.2">
      <c r="C56" s="214"/>
      <c r="D56" s="230"/>
      <c r="E56" s="217"/>
      <c r="F56" s="248" t="str">
        <f t="shared" si="0"/>
        <v>-</v>
      </c>
      <c r="G56" s="223"/>
      <c r="H56" s="232"/>
      <c r="I56" s="214"/>
      <c r="J56" s="233" t="str">
        <f>IFERROR(MIN('MP Calculations'!$E$29/I56,1),"-")</f>
        <v>-</v>
      </c>
      <c r="K56" s="238"/>
      <c r="L56" s="214"/>
      <c r="M56" s="214"/>
      <c r="N56" s="214"/>
      <c r="O56" s="236" t="str">
        <f t="shared" si="2"/>
        <v>-</v>
      </c>
      <c r="P56" s="237" t="str">
        <f t="shared" si="1"/>
        <v>-</v>
      </c>
      <c r="Q56" s="81"/>
      <c r="R56" s="81"/>
    </row>
    <row r="57" spans="3:18" x14ac:dyDescent="0.2">
      <c r="C57" s="214"/>
      <c r="D57" s="230"/>
      <c r="E57" s="217"/>
      <c r="F57" s="248" t="str">
        <f t="shared" si="0"/>
        <v>-</v>
      </c>
      <c r="G57" s="223"/>
      <c r="H57" s="232"/>
      <c r="I57" s="214"/>
      <c r="J57" s="233" t="str">
        <f>IFERROR(MIN('MP Calculations'!$E$29/I57,1),"-")</f>
        <v>-</v>
      </c>
      <c r="K57" s="238"/>
      <c r="L57" s="214"/>
      <c r="M57" s="214"/>
      <c r="N57" s="214"/>
      <c r="O57" s="236" t="str">
        <f t="shared" si="2"/>
        <v>-</v>
      </c>
      <c r="P57" s="237" t="str">
        <f t="shared" si="1"/>
        <v>-</v>
      </c>
      <c r="Q57" s="81"/>
      <c r="R57" s="81"/>
    </row>
    <row r="58" spans="3:18" x14ac:dyDescent="0.2">
      <c r="C58" s="214"/>
      <c r="D58" s="230"/>
      <c r="E58" s="217"/>
      <c r="F58" s="248" t="str">
        <f t="shared" si="0"/>
        <v>-</v>
      </c>
      <c r="G58" s="223"/>
      <c r="H58" s="232"/>
      <c r="I58" s="214"/>
      <c r="J58" s="233" t="str">
        <f>IFERROR(MIN('MP Calculations'!$E$29/I58,1),"-")</f>
        <v>-</v>
      </c>
      <c r="K58" s="238"/>
      <c r="L58" s="214"/>
      <c r="M58" s="214"/>
      <c r="N58" s="214"/>
      <c r="O58" s="236" t="str">
        <f t="shared" si="2"/>
        <v>-</v>
      </c>
      <c r="P58" s="237" t="str">
        <f t="shared" si="1"/>
        <v>-</v>
      </c>
      <c r="Q58" s="81"/>
      <c r="R58" s="81"/>
    </row>
    <row r="59" spans="3:18" x14ac:dyDescent="0.2">
      <c r="C59" s="214"/>
      <c r="D59" s="230"/>
      <c r="E59" s="217"/>
      <c r="F59" s="248" t="str">
        <f t="shared" si="0"/>
        <v>-</v>
      </c>
      <c r="G59" s="223"/>
      <c r="H59" s="232"/>
      <c r="I59" s="214"/>
      <c r="J59" s="233" t="str">
        <f>IFERROR(MIN('MP Calculations'!$E$29/I59,1),"-")</f>
        <v>-</v>
      </c>
      <c r="K59" s="238"/>
      <c r="L59" s="214"/>
      <c r="M59" s="214"/>
      <c r="N59" s="214"/>
      <c r="O59" s="236" t="str">
        <f t="shared" si="2"/>
        <v>-</v>
      </c>
      <c r="P59" s="237" t="str">
        <f t="shared" si="1"/>
        <v>-</v>
      </c>
      <c r="Q59" s="81"/>
      <c r="R59" s="81"/>
    </row>
    <row r="60" spans="3:18" x14ac:dyDescent="0.2">
      <c r="C60" s="214"/>
      <c r="D60" s="230"/>
      <c r="E60" s="217"/>
      <c r="F60" s="248" t="str">
        <f t="shared" si="0"/>
        <v>-</v>
      </c>
      <c r="G60" s="223"/>
      <c r="H60" s="232"/>
      <c r="I60" s="214"/>
      <c r="J60" s="233" t="str">
        <f>IFERROR(MIN('MP Calculations'!$E$29/I60,1),"-")</f>
        <v>-</v>
      </c>
      <c r="K60" s="238"/>
      <c r="L60" s="214"/>
      <c r="M60" s="214"/>
      <c r="N60" s="214"/>
      <c r="O60" s="236" t="str">
        <f t="shared" si="2"/>
        <v>-</v>
      </c>
      <c r="P60" s="237" t="str">
        <f t="shared" si="1"/>
        <v>-</v>
      </c>
      <c r="Q60" s="81"/>
      <c r="R60" s="81"/>
    </row>
    <row r="61" spans="3:18" x14ac:dyDescent="0.2">
      <c r="C61" s="214"/>
      <c r="D61" s="230"/>
      <c r="E61" s="217"/>
      <c r="F61" s="248" t="str">
        <f t="shared" si="0"/>
        <v>-</v>
      </c>
      <c r="G61" s="223"/>
      <c r="H61" s="232"/>
      <c r="I61" s="214"/>
      <c r="J61" s="233" t="str">
        <f>IFERROR(MIN('MP Calculations'!$E$29/I61,1),"-")</f>
        <v>-</v>
      </c>
      <c r="K61" s="238"/>
      <c r="L61" s="214"/>
      <c r="M61" s="214"/>
      <c r="N61" s="214"/>
      <c r="O61" s="236" t="str">
        <f t="shared" si="2"/>
        <v>-</v>
      </c>
      <c r="P61" s="237" t="str">
        <f t="shared" si="1"/>
        <v>-</v>
      </c>
      <c r="Q61" s="81"/>
      <c r="R61" s="81"/>
    </row>
    <row r="62" spans="3:18" x14ac:dyDescent="0.2">
      <c r="C62" s="214"/>
      <c r="D62" s="230"/>
      <c r="E62" s="217"/>
      <c r="F62" s="248" t="str">
        <f t="shared" si="0"/>
        <v>-</v>
      </c>
      <c r="G62" s="223"/>
      <c r="H62" s="232"/>
      <c r="I62" s="214"/>
      <c r="J62" s="233" t="str">
        <f>IFERROR(MIN('MP Calculations'!$E$29/I62,1),"-")</f>
        <v>-</v>
      </c>
      <c r="K62" s="238"/>
      <c r="L62" s="214"/>
      <c r="M62" s="214"/>
      <c r="N62" s="214"/>
      <c r="O62" s="236" t="str">
        <f t="shared" si="2"/>
        <v>-</v>
      </c>
      <c r="P62" s="237" t="str">
        <f t="shared" si="1"/>
        <v>-</v>
      </c>
      <c r="Q62" s="81"/>
      <c r="R62" s="81"/>
    </row>
    <row r="63" spans="3:18" x14ac:dyDescent="0.2">
      <c r="C63" s="214"/>
      <c r="D63" s="230"/>
      <c r="E63" s="217"/>
      <c r="F63" s="248" t="str">
        <f t="shared" si="0"/>
        <v>-</v>
      </c>
      <c r="G63" s="223"/>
      <c r="H63" s="232"/>
      <c r="I63" s="214"/>
      <c r="J63" s="233" t="str">
        <f>IFERROR(MIN('MP Calculations'!$E$29/I63,1),"-")</f>
        <v>-</v>
      </c>
      <c r="K63" s="238"/>
      <c r="L63" s="214"/>
      <c r="M63" s="214"/>
      <c r="N63" s="214"/>
      <c r="O63" s="236" t="str">
        <f t="shared" si="2"/>
        <v>-</v>
      </c>
      <c r="P63" s="237" t="str">
        <f t="shared" si="1"/>
        <v>-</v>
      </c>
      <c r="Q63" s="81"/>
      <c r="R63" s="81"/>
    </row>
    <row r="64" spans="3:18" x14ac:dyDescent="0.2">
      <c r="C64" s="214"/>
      <c r="D64" s="230"/>
      <c r="E64" s="217"/>
      <c r="F64" s="248" t="str">
        <f t="shared" si="0"/>
        <v>-</v>
      </c>
      <c r="G64" s="223"/>
      <c r="H64" s="232"/>
      <c r="I64" s="214"/>
      <c r="J64" s="233" t="str">
        <f>IFERROR(MIN('MP Calculations'!$E$29/I64,1),"-")</f>
        <v>-</v>
      </c>
      <c r="K64" s="238"/>
      <c r="L64" s="214"/>
      <c r="M64" s="214"/>
      <c r="N64" s="214"/>
      <c r="O64" s="236" t="str">
        <f t="shared" si="2"/>
        <v>-</v>
      </c>
      <c r="P64" s="237" t="str">
        <f t="shared" si="1"/>
        <v>-</v>
      </c>
      <c r="Q64" s="81"/>
      <c r="R64" s="81"/>
    </row>
    <row r="65" spans="3:18" x14ac:dyDescent="0.2">
      <c r="C65" s="214"/>
      <c r="D65" s="230"/>
      <c r="E65" s="217"/>
      <c r="F65" s="248" t="str">
        <f t="shared" si="0"/>
        <v>-</v>
      </c>
      <c r="G65" s="223"/>
      <c r="H65" s="232"/>
      <c r="I65" s="214"/>
      <c r="J65" s="233" t="str">
        <f>IFERROR(MIN('MP Calculations'!$E$29/I65,1),"-")</f>
        <v>-</v>
      </c>
      <c r="K65" s="238"/>
      <c r="L65" s="214"/>
      <c r="M65" s="214"/>
      <c r="N65" s="214"/>
      <c r="O65" s="236" t="str">
        <f t="shared" si="2"/>
        <v>-</v>
      </c>
      <c r="P65" s="237" t="str">
        <f t="shared" si="1"/>
        <v>-</v>
      </c>
      <c r="Q65" s="81"/>
      <c r="R65" s="81"/>
    </row>
    <row r="66" spans="3:18" x14ac:dyDescent="0.2">
      <c r="C66" s="214"/>
      <c r="D66" s="230"/>
      <c r="E66" s="217"/>
      <c r="F66" s="248" t="str">
        <f t="shared" si="0"/>
        <v>-</v>
      </c>
      <c r="G66" s="223"/>
      <c r="H66" s="232"/>
      <c r="I66" s="214"/>
      <c r="J66" s="233" t="str">
        <f>IFERROR(MIN('MP Calculations'!$E$29/I66,1),"-")</f>
        <v>-</v>
      </c>
      <c r="K66" s="238"/>
      <c r="L66" s="214"/>
      <c r="M66" s="214"/>
      <c r="N66" s="214"/>
      <c r="O66" s="236" t="str">
        <f t="shared" si="2"/>
        <v>-</v>
      </c>
      <c r="P66" s="237" t="str">
        <f t="shared" si="1"/>
        <v>-</v>
      </c>
      <c r="Q66" s="81"/>
      <c r="R66" s="81"/>
    </row>
    <row r="67" spans="3:18" x14ac:dyDescent="0.2">
      <c r="C67" s="214"/>
      <c r="D67" s="230"/>
      <c r="E67" s="217"/>
      <c r="F67" s="248" t="str">
        <f t="shared" si="0"/>
        <v>-</v>
      </c>
      <c r="G67" s="223"/>
      <c r="H67" s="232"/>
      <c r="I67" s="214"/>
      <c r="J67" s="233" t="str">
        <f>IFERROR(MIN('MP Calculations'!$E$29/I67,1),"-")</f>
        <v>-</v>
      </c>
      <c r="K67" s="238"/>
      <c r="L67" s="214"/>
      <c r="M67" s="214"/>
      <c r="N67" s="214"/>
      <c r="O67" s="236" t="str">
        <f t="shared" si="2"/>
        <v>-</v>
      </c>
      <c r="P67" s="237" t="str">
        <f t="shared" si="1"/>
        <v>-</v>
      </c>
      <c r="Q67" s="81"/>
      <c r="R67" s="81"/>
    </row>
    <row r="68" spans="3:18" x14ac:dyDescent="0.2">
      <c r="C68" s="214"/>
      <c r="D68" s="230"/>
      <c r="E68" s="217"/>
      <c r="F68" s="248" t="str">
        <f t="shared" si="0"/>
        <v>-</v>
      </c>
      <c r="G68" s="223"/>
      <c r="H68" s="232"/>
      <c r="I68" s="214"/>
      <c r="J68" s="233" t="str">
        <f>IFERROR(MIN('MP Calculations'!$E$29/I68,1),"-")</f>
        <v>-</v>
      </c>
      <c r="K68" s="238"/>
      <c r="L68" s="214"/>
      <c r="M68" s="214"/>
      <c r="N68" s="214"/>
      <c r="O68" s="236" t="str">
        <f t="shared" si="2"/>
        <v>-</v>
      </c>
      <c r="P68" s="237" t="str">
        <f t="shared" si="1"/>
        <v>-</v>
      </c>
      <c r="Q68" s="81"/>
      <c r="R68" s="81"/>
    </row>
    <row r="69" spans="3:18" x14ac:dyDescent="0.2">
      <c r="C69" s="214"/>
      <c r="D69" s="230"/>
      <c r="E69" s="217"/>
      <c r="F69" s="248" t="str">
        <f t="shared" si="0"/>
        <v>-</v>
      </c>
      <c r="G69" s="223"/>
      <c r="H69" s="232"/>
      <c r="I69" s="214"/>
      <c r="J69" s="233" t="str">
        <f>IFERROR(MIN('MP Calculations'!$E$29/I69,1),"-")</f>
        <v>-</v>
      </c>
      <c r="K69" s="238"/>
      <c r="L69" s="214"/>
      <c r="M69" s="214"/>
      <c r="N69" s="214"/>
      <c r="O69" s="236" t="str">
        <f t="shared" si="2"/>
        <v>-</v>
      </c>
      <c r="P69" s="237" t="str">
        <f t="shared" si="1"/>
        <v>-</v>
      </c>
      <c r="Q69" s="81"/>
      <c r="R69" s="81"/>
    </row>
    <row r="70" spans="3:18" x14ac:dyDescent="0.2">
      <c r="C70" s="214"/>
      <c r="D70" s="230"/>
      <c r="E70" s="217"/>
      <c r="F70" s="248" t="str">
        <f t="shared" si="0"/>
        <v>-</v>
      </c>
      <c r="G70" s="223"/>
      <c r="H70" s="232"/>
      <c r="I70" s="214"/>
      <c r="J70" s="233" t="str">
        <f>IFERROR(MIN('MP Calculations'!$E$29/I70,1),"-")</f>
        <v>-</v>
      </c>
      <c r="K70" s="238"/>
      <c r="L70" s="214"/>
      <c r="M70" s="214"/>
      <c r="N70" s="214"/>
      <c r="O70" s="236" t="str">
        <f t="shared" si="2"/>
        <v>-</v>
      </c>
      <c r="P70" s="237" t="str">
        <f t="shared" si="1"/>
        <v>-</v>
      </c>
      <c r="Q70" s="81"/>
      <c r="R70" s="81"/>
    </row>
    <row r="71" spans="3:18" x14ac:dyDescent="0.2">
      <c r="C71" s="214"/>
      <c r="D71" s="230"/>
      <c r="E71" s="217"/>
      <c r="F71" s="248" t="str">
        <f t="shared" si="0"/>
        <v>-</v>
      </c>
      <c r="G71" s="223"/>
      <c r="H71" s="232"/>
      <c r="I71" s="214"/>
      <c r="J71" s="233" t="str">
        <f>IFERROR(MIN('MP Calculations'!$E$29/I71,1),"-")</f>
        <v>-</v>
      </c>
      <c r="K71" s="238"/>
      <c r="L71" s="214"/>
      <c r="M71" s="214"/>
      <c r="N71" s="214"/>
      <c r="O71" s="236" t="str">
        <f t="shared" si="2"/>
        <v>-</v>
      </c>
      <c r="P71" s="237" t="str">
        <f t="shared" si="1"/>
        <v>-</v>
      </c>
      <c r="Q71" s="81"/>
      <c r="R71" s="81"/>
    </row>
    <row r="72" spans="3:18" x14ac:dyDescent="0.2">
      <c r="C72" s="214"/>
      <c r="D72" s="230"/>
      <c r="E72" s="217"/>
      <c r="F72" s="248" t="str">
        <f t="shared" si="0"/>
        <v>-</v>
      </c>
      <c r="G72" s="223"/>
      <c r="H72" s="232"/>
      <c r="I72" s="214"/>
      <c r="J72" s="233" t="str">
        <f>IFERROR(MIN('MP Calculations'!$E$29/I72,1),"-")</f>
        <v>-</v>
      </c>
      <c r="K72" s="238"/>
      <c r="L72" s="214"/>
      <c r="M72" s="214"/>
      <c r="N72" s="214"/>
      <c r="O72" s="236" t="str">
        <f t="shared" si="2"/>
        <v>-</v>
      </c>
      <c r="P72" s="237" t="str">
        <f t="shared" si="1"/>
        <v>-</v>
      </c>
      <c r="Q72" s="81"/>
      <c r="R72" s="81"/>
    </row>
    <row r="73" spans="3:18" x14ac:dyDescent="0.2">
      <c r="C73" s="214"/>
      <c r="D73" s="230"/>
      <c r="E73" s="217"/>
      <c r="F73" s="248" t="str">
        <f t="shared" si="0"/>
        <v>-</v>
      </c>
      <c r="G73" s="223"/>
      <c r="H73" s="232"/>
      <c r="I73" s="214"/>
      <c r="J73" s="233" t="str">
        <f>IFERROR(MIN('MP Calculations'!$E$29/I73,1),"-")</f>
        <v>-</v>
      </c>
      <c r="K73" s="238"/>
      <c r="L73" s="214"/>
      <c r="M73" s="214"/>
      <c r="N73" s="214"/>
      <c r="O73" s="236" t="str">
        <f t="shared" si="2"/>
        <v>-</v>
      </c>
      <c r="P73" s="237" t="str">
        <f t="shared" si="1"/>
        <v>-</v>
      </c>
      <c r="Q73" s="81"/>
      <c r="R73" s="81"/>
    </row>
    <row r="74" spans="3:18" x14ac:dyDescent="0.2">
      <c r="C74" s="214"/>
      <c r="D74" s="230"/>
      <c r="E74" s="217"/>
      <c r="F74" s="248" t="str">
        <f t="shared" si="0"/>
        <v>-</v>
      </c>
      <c r="G74" s="223"/>
      <c r="H74" s="232"/>
      <c r="I74" s="214"/>
      <c r="J74" s="233" t="str">
        <f>IFERROR(MIN('MP Calculations'!$E$29/I74,1),"-")</f>
        <v>-</v>
      </c>
      <c r="K74" s="238"/>
      <c r="L74" s="214"/>
      <c r="M74" s="214"/>
      <c r="N74" s="214"/>
      <c r="O74" s="236" t="str">
        <f t="shared" si="2"/>
        <v>-</v>
      </c>
      <c r="P74" s="237" t="str">
        <f t="shared" si="1"/>
        <v>-</v>
      </c>
      <c r="Q74" s="81"/>
      <c r="R74" s="81"/>
    </row>
    <row r="75" spans="3:18" x14ac:dyDescent="0.2">
      <c r="C75" s="214"/>
      <c r="D75" s="230"/>
      <c r="E75" s="217"/>
      <c r="F75" s="248" t="str">
        <f t="shared" si="0"/>
        <v>-</v>
      </c>
      <c r="G75" s="223"/>
      <c r="H75" s="232"/>
      <c r="I75" s="214"/>
      <c r="J75" s="233" t="str">
        <f>IFERROR(MIN('MP Calculations'!$E$29/I75,1),"-")</f>
        <v>-</v>
      </c>
      <c r="K75" s="238"/>
      <c r="L75" s="214"/>
      <c r="M75" s="214"/>
      <c r="N75" s="214"/>
      <c r="O75" s="236" t="str">
        <f t="shared" si="2"/>
        <v>-</v>
      </c>
      <c r="P75" s="237" t="str">
        <f t="shared" si="1"/>
        <v>-</v>
      </c>
      <c r="Q75" s="81"/>
      <c r="R75" s="81"/>
    </row>
    <row r="76" spans="3:18" x14ac:dyDescent="0.2">
      <c r="C76" s="214"/>
      <c r="D76" s="230"/>
      <c r="E76" s="217"/>
      <c r="F76" s="248" t="str">
        <f t="shared" si="0"/>
        <v>-</v>
      </c>
      <c r="G76" s="223"/>
      <c r="H76" s="232"/>
      <c r="I76" s="214"/>
      <c r="J76" s="233" t="str">
        <f>IFERROR(MIN('MP Calculations'!$E$29/I76,1),"-")</f>
        <v>-</v>
      </c>
      <c r="K76" s="238"/>
      <c r="L76" s="214"/>
      <c r="M76" s="214"/>
      <c r="N76" s="214"/>
      <c r="O76" s="236" t="str">
        <f t="shared" si="2"/>
        <v>-</v>
      </c>
      <c r="P76" s="237" t="str">
        <f t="shared" si="1"/>
        <v>-</v>
      </c>
      <c r="Q76" s="81"/>
      <c r="R76" s="81"/>
    </row>
    <row r="77" spans="3:18" x14ac:dyDescent="0.2">
      <c r="C77" s="214"/>
      <c r="D77" s="230"/>
      <c r="E77" s="217"/>
      <c r="F77" s="248" t="str">
        <f t="shared" si="0"/>
        <v>-</v>
      </c>
      <c r="G77" s="223"/>
      <c r="H77" s="232"/>
      <c r="I77" s="214"/>
      <c r="J77" s="233" t="str">
        <f>IFERROR(MIN('MP Calculations'!$E$29/I77,1),"-")</f>
        <v>-</v>
      </c>
      <c r="K77" s="238"/>
      <c r="L77" s="214"/>
      <c r="M77" s="214"/>
      <c r="N77" s="214"/>
      <c r="O77" s="236" t="str">
        <f t="shared" si="2"/>
        <v>-</v>
      </c>
      <c r="P77" s="237" t="str">
        <f t="shared" si="1"/>
        <v>-</v>
      </c>
      <c r="Q77" s="81"/>
      <c r="R77" s="81"/>
    </row>
    <row r="78" spans="3:18" x14ac:dyDescent="0.2">
      <c r="C78" s="214"/>
      <c r="D78" s="230"/>
      <c r="E78" s="217"/>
      <c r="F78" s="248" t="str">
        <f t="shared" si="0"/>
        <v>-</v>
      </c>
      <c r="G78" s="223"/>
      <c r="H78" s="232"/>
      <c r="I78" s="214"/>
      <c r="J78" s="233" t="str">
        <f>IFERROR(MIN('MP Calculations'!$E$29/I78,1),"-")</f>
        <v>-</v>
      </c>
      <c r="K78" s="238"/>
      <c r="L78" s="214"/>
      <c r="M78" s="214"/>
      <c r="N78" s="214"/>
      <c r="O78" s="236" t="str">
        <f t="shared" si="2"/>
        <v>-</v>
      </c>
      <c r="P78" s="237" t="str">
        <f t="shared" si="1"/>
        <v>-</v>
      </c>
      <c r="Q78" s="81"/>
      <c r="R78" s="81"/>
    </row>
    <row r="79" spans="3:18" x14ac:dyDescent="0.2">
      <c r="C79" s="214"/>
      <c r="D79" s="230"/>
      <c r="E79" s="217"/>
      <c r="F79" s="248" t="str">
        <f t="shared" si="0"/>
        <v>-</v>
      </c>
      <c r="G79" s="223"/>
      <c r="H79" s="232"/>
      <c r="I79" s="214"/>
      <c r="J79" s="233" t="str">
        <f>IFERROR(MIN('MP Calculations'!$E$29/I79,1),"-")</f>
        <v>-</v>
      </c>
      <c r="K79" s="238"/>
      <c r="L79" s="214"/>
      <c r="M79" s="214"/>
      <c r="N79" s="214"/>
      <c r="O79" s="236" t="str">
        <f t="shared" si="2"/>
        <v>-</v>
      </c>
      <c r="P79" s="237" t="str">
        <f t="shared" si="1"/>
        <v>-</v>
      </c>
      <c r="Q79" s="81"/>
      <c r="R79" s="81"/>
    </row>
    <row r="80" spans="3:18" x14ac:dyDescent="0.2">
      <c r="C80" s="214"/>
      <c r="D80" s="230"/>
      <c r="E80" s="217"/>
      <c r="F80" s="248" t="str">
        <f t="shared" si="0"/>
        <v>-</v>
      </c>
      <c r="G80" s="223"/>
      <c r="H80" s="232"/>
      <c r="I80" s="214"/>
      <c r="J80" s="233" t="str">
        <f>IFERROR(MIN('MP Calculations'!$E$29/I80,1),"-")</f>
        <v>-</v>
      </c>
      <c r="K80" s="238"/>
      <c r="L80" s="214"/>
      <c r="M80" s="214"/>
      <c r="N80" s="214"/>
      <c r="O80" s="236" t="str">
        <f t="shared" si="2"/>
        <v>-</v>
      </c>
      <c r="P80" s="237" t="str">
        <f t="shared" si="1"/>
        <v>-</v>
      </c>
      <c r="Q80" s="81"/>
      <c r="R80" s="81"/>
    </row>
    <row r="81" spans="3:18" x14ac:dyDescent="0.2">
      <c r="C81" s="214"/>
      <c r="D81" s="230"/>
      <c r="E81" s="217"/>
      <c r="F81" s="248" t="str">
        <f t="shared" si="0"/>
        <v>-</v>
      </c>
      <c r="G81" s="223"/>
      <c r="H81" s="232"/>
      <c r="I81" s="214"/>
      <c r="J81" s="233" t="str">
        <f>IFERROR(MIN('MP Calculations'!$E$29/I81,1),"-")</f>
        <v>-</v>
      </c>
      <c r="K81" s="238"/>
      <c r="L81" s="214"/>
      <c r="M81" s="214"/>
      <c r="N81" s="214"/>
      <c r="O81" s="236" t="str">
        <f t="shared" si="2"/>
        <v>-</v>
      </c>
      <c r="P81" s="237" t="str">
        <f t="shared" si="1"/>
        <v>-</v>
      </c>
      <c r="Q81" s="81"/>
      <c r="R81" s="81"/>
    </row>
    <row r="82" spans="3:18" x14ac:dyDescent="0.2">
      <c r="C82" s="214"/>
      <c r="D82" s="230"/>
      <c r="E82" s="217"/>
      <c r="F82" s="248" t="str">
        <f t="shared" si="0"/>
        <v>-</v>
      </c>
      <c r="G82" s="223"/>
      <c r="H82" s="232"/>
      <c r="I82" s="214"/>
      <c r="J82" s="233" t="str">
        <f>IFERROR(MIN('MP Calculations'!$E$29/I82,1),"-")</f>
        <v>-</v>
      </c>
      <c r="K82" s="238"/>
      <c r="L82" s="214"/>
      <c r="M82" s="214"/>
      <c r="N82" s="214"/>
      <c r="O82" s="236" t="str">
        <f t="shared" si="2"/>
        <v>-</v>
      </c>
      <c r="P82" s="237" t="str">
        <f t="shared" si="1"/>
        <v>-</v>
      </c>
      <c r="Q82" s="81"/>
      <c r="R82" s="81"/>
    </row>
    <row r="83" spans="3:18" x14ac:dyDescent="0.2">
      <c r="C83" s="214"/>
      <c r="D83" s="230"/>
      <c r="E83" s="217"/>
      <c r="F83" s="248" t="str">
        <f t="shared" si="0"/>
        <v>-</v>
      </c>
      <c r="G83" s="223"/>
      <c r="H83" s="232"/>
      <c r="I83" s="214"/>
      <c r="J83" s="233" t="str">
        <f>IFERROR(MIN('MP Calculations'!$E$29/I83,1),"-")</f>
        <v>-</v>
      </c>
      <c r="K83" s="238"/>
      <c r="L83" s="214"/>
      <c r="M83" s="214"/>
      <c r="N83" s="214"/>
      <c r="O83" s="236" t="str">
        <f t="shared" si="2"/>
        <v>-</v>
      </c>
      <c r="P83" s="237" t="str">
        <f t="shared" si="1"/>
        <v>-</v>
      </c>
      <c r="Q83" s="81"/>
      <c r="R83" s="81"/>
    </row>
    <row r="84" spans="3:18" x14ac:dyDescent="0.2">
      <c r="C84" s="214"/>
      <c r="D84" s="230"/>
      <c r="E84" s="217"/>
      <c r="F84" s="248" t="str">
        <f t="shared" si="0"/>
        <v>-</v>
      </c>
      <c r="G84" s="223"/>
      <c r="H84" s="232"/>
      <c r="I84" s="214"/>
      <c r="J84" s="233" t="str">
        <f>IFERROR(MIN('MP Calculations'!$E$29/I84,1),"-")</f>
        <v>-</v>
      </c>
      <c r="K84" s="238"/>
      <c r="L84" s="214"/>
      <c r="M84" s="214"/>
      <c r="N84" s="214"/>
      <c r="O84" s="236" t="str">
        <f t="shared" si="2"/>
        <v>-</v>
      </c>
      <c r="P84" s="237" t="str">
        <f t="shared" si="1"/>
        <v>-</v>
      </c>
      <c r="Q84" s="81"/>
      <c r="R84" s="81"/>
    </row>
    <row r="85" spans="3:18" x14ac:dyDescent="0.2">
      <c r="C85" s="214"/>
      <c r="D85" s="230"/>
      <c r="E85" s="217"/>
      <c r="F85" s="248" t="str">
        <f t="shared" si="0"/>
        <v>-</v>
      </c>
      <c r="G85" s="223"/>
      <c r="H85" s="232"/>
      <c r="I85" s="214"/>
      <c r="J85" s="233" t="str">
        <f>IFERROR(MIN('MP Calculations'!$E$29/I85,1),"-")</f>
        <v>-</v>
      </c>
      <c r="K85" s="238"/>
      <c r="L85" s="214"/>
      <c r="M85" s="214"/>
      <c r="N85" s="214"/>
      <c r="O85" s="236" t="str">
        <f t="shared" si="2"/>
        <v>-</v>
      </c>
      <c r="P85" s="237" t="str">
        <f t="shared" si="1"/>
        <v>-</v>
      </c>
      <c r="Q85" s="81"/>
      <c r="R85" s="81"/>
    </row>
    <row r="86" spans="3:18" x14ac:dyDescent="0.2">
      <c r="C86" s="214"/>
      <c r="D86" s="230"/>
      <c r="E86" s="217"/>
      <c r="F86" s="248" t="str">
        <f t="shared" si="0"/>
        <v>-</v>
      </c>
      <c r="G86" s="223"/>
      <c r="H86" s="232"/>
      <c r="I86" s="214"/>
      <c r="J86" s="233" t="str">
        <f>IFERROR(MIN('MP Calculations'!$E$29/I86,1),"-")</f>
        <v>-</v>
      </c>
      <c r="K86" s="238"/>
      <c r="L86" s="214"/>
      <c r="M86" s="214"/>
      <c r="N86" s="214"/>
      <c r="O86" s="236" t="str">
        <f t="shared" si="2"/>
        <v>-</v>
      </c>
      <c r="P86" s="237" t="str">
        <f t="shared" si="1"/>
        <v>-</v>
      </c>
      <c r="Q86" s="81"/>
      <c r="R86" s="81"/>
    </row>
    <row r="87" spans="3:18" x14ac:dyDescent="0.2">
      <c r="C87" s="214"/>
      <c r="D87" s="230"/>
      <c r="E87" s="217"/>
      <c r="F87" s="248" t="str">
        <f t="shared" ref="F87:F218" si="3">IF(E87="","-",IF(OR(E87&lt;$E$15,E87&gt;$E$16),"ERROR - date outside of range",IF(MONTH(E87)&gt;=7,YEAR(E87)&amp;"-"&amp;IF(YEAR(E87)=1999,"00",IF(AND(YEAR(E87)&gt;=2000,YEAR(E87)&lt;2009),"0","")&amp;RIGHT(YEAR(E87),2)+1),RIGHT(YEAR(E87),4)-1&amp;"-"&amp;RIGHT(YEAR(E87),2))))</f>
        <v>-</v>
      </c>
      <c r="G87" s="223"/>
      <c r="H87" s="232"/>
      <c r="I87" s="214"/>
      <c r="J87" s="233" t="str">
        <f>IFERROR(MIN('MP Calculations'!$E$29/I87,1),"-")</f>
        <v>-</v>
      </c>
      <c r="K87" s="238"/>
      <c r="L87" s="214"/>
      <c r="M87" s="214"/>
      <c r="N87" s="214"/>
      <c r="O87" s="236" t="str">
        <f t="shared" ref="O87:O150" si="4">IF(N87="","-",L87*N87)</f>
        <v>-</v>
      </c>
      <c r="P87" s="237" t="str">
        <f t="shared" ref="P87:P218" si="5">IF(O87="-","-",IF(OR(E87&lt;$E$15,E87&gt;$E$16),0,O87*J87))</f>
        <v>-</v>
      </c>
      <c r="Q87" s="81"/>
      <c r="R87" s="81"/>
    </row>
    <row r="88" spans="3:18" x14ac:dyDescent="0.2">
      <c r="C88" s="214"/>
      <c r="D88" s="230"/>
      <c r="E88" s="217"/>
      <c r="F88" s="248" t="str">
        <f t="shared" si="3"/>
        <v>-</v>
      </c>
      <c r="G88" s="223"/>
      <c r="H88" s="232"/>
      <c r="I88" s="214"/>
      <c r="J88" s="233" t="str">
        <f>IFERROR(MIN('MP Calculations'!$E$29/I88,1),"-")</f>
        <v>-</v>
      </c>
      <c r="K88" s="238"/>
      <c r="L88" s="214"/>
      <c r="M88" s="214"/>
      <c r="N88" s="214"/>
      <c r="O88" s="236" t="str">
        <f t="shared" si="4"/>
        <v>-</v>
      </c>
      <c r="P88" s="237" t="str">
        <f t="shared" si="5"/>
        <v>-</v>
      </c>
      <c r="Q88" s="81"/>
      <c r="R88" s="81"/>
    </row>
    <row r="89" spans="3:18" x14ac:dyDescent="0.2">
      <c r="C89" s="214"/>
      <c r="D89" s="230"/>
      <c r="E89" s="217"/>
      <c r="F89" s="248" t="str">
        <f t="shared" si="3"/>
        <v>-</v>
      </c>
      <c r="G89" s="223"/>
      <c r="H89" s="232"/>
      <c r="I89" s="214"/>
      <c r="J89" s="233" t="str">
        <f>IFERROR(MIN('MP Calculations'!$E$29/I89,1),"-")</f>
        <v>-</v>
      </c>
      <c r="K89" s="238"/>
      <c r="L89" s="214"/>
      <c r="M89" s="214"/>
      <c r="N89" s="214"/>
      <c r="O89" s="236" t="str">
        <f t="shared" si="4"/>
        <v>-</v>
      </c>
      <c r="P89" s="237" t="str">
        <f t="shared" si="5"/>
        <v>-</v>
      </c>
      <c r="Q89" s="81"/>
      <c r="R89" s="81"/>
    </row>
    <row r="90" spans="3:18" x14ac:dyDescent="0.2">
      <c r="C90" s="214"/>
      <c r="D90" s="230"/>
      <c r="E90" s="217"/>
      <c r="F90" s="248" t="str">
        <f t="shared" si="3"/>
        <v>-</v>
      </c>
      <c r="G90" s="223"/>
      <c r="H90" s="232"/>
      <c r="I90" s="214"/>
      <c r="J90" s="233" t="str">
        <f>IFERROR(MIN('MP Calculations'!$E$29/I90,1),"-")</f>
        <v>-</v>
      </c>
      <c r="K90" s="238"/>
      <c r="L90" s="214"/>
      <c r="M90" s="214"/>
      <c r="N90" s="214"/>
      <c r="O90" s="236" t="str">
        <f t="shared" si="4"/>
        <v>-</v>
      </c>
      <c r="P90" s="237" t="str">
        <f t="shared" si="5"/>
        <v>-</v>
      </c>
      <c r="Q90" s="81"/>
      <c r="R90" s="81"/>
    </row>
    <row r="91" spans="3:18" x14ac:dyDescent="0.2">
      <c r="C91" s="214"/>
      <c r="D91" s="230"/>
      <c r="E91" s="217"/>
      <c r="F91" s="248" t="str">
        <f t="shared" si="3"/>
        <v>-</v>
      </c>
      <c r="G91" s="223"/>
      <c r="H91" s="232"/>
      <c r="I91" s="214"/>
      <c r="J91" s="233" t="str">
        <f>IFERROR(MIN('MP Calculations'!$E$29/I91,1),"-")</f>
        <v>-</v>
      </c>
      <c r="K91" s="238"/>
      <c r="L91" s="214"/>
      <c r="M91" s="214"/>
      <c r="N91" s="214"/>
      <c r="O91" s="236" t="str">
        <f t="shared" si="4"/>
        <v>-</v>
      </c>
      <c r="P91" s="237" t="str">
        <f t="shared" si="5"/>
        <v>-</v>
      </c>
      <c r="Q91" s="81"/>
      <c r="R91" s="81"/>
    </row>
    <row r="92" spans="3:18" x14ac:dyDescent="0.2">
      <c r="C92" s="214"/>
      <c r="D92" s="230"/>
      <c r="E92" s="217"/>
      <c r="F92" s="248" t="str">
        <f t="shared" si="3"/>
        <v>-</v>
      </c>
      <c r="G92" s="223"/>
      <c r="H92" s="232"/>
      <c r="I92" s="214"/>
      <c r="J92" s="233" t="str">
        <f>IFERROR(MIN('MP Calculations'!$E$29/I92,1),"-")</f>
        <v>-</v>
      </c>
      <c r="K92" s="238"/>
      <c r="L92" s="214"/>
      <c r="M92" s="214"/>
      <c r="N92" s="214"/>
      <c r="O92" s="236" t="str">
        <f t="shared" si="4"/>
        <v>-</v>
      </c>
      <c r="P92" s="237" t="str">
        <f t="shared" si="5"/>
        <v>-</v>
      </c>
      <c r="Q92" s="81"/>
      <c r="R92" s="81"/>
    </row>
    <row r="93" spans="3:18" x14ac:dyDescent="0.2">
      <c r="C93" s="214"/>
      <c r="D93" s="230"/>
      <c r="E93" s="217"/>
      <c r="F93" s="248" t="str">
        <f t="shared" si="3"/>
        <v>-</v>
      </c>
      <c r="G93" s="223"/>
      <c r="H93" s="232"/>
      <c r="I93" s="214"/>
      <c r="J93" s="233" t="str">
        <f>IFERROR(MIN('MP Calculations'!$E$29/I93,1),"-")</f>
        <v>-</v>
      </c>
      <c r="K93" s="238"/>
      <c r="L93" s="214"/>
      <c r="M93" s="214"/>
      <c r="N93" s="214"/>
      <c r="O93" s="236" t="str">
        <f t="shared" si="4"/>
        <v>-</v>
      </c>
      <c r="P93" s="237" t="str">
        <f t="shared" si="5"/>
        <v>-</v>
      </c>
      <c r="Q93" s="81"/>
      <c r="R93" s="81"/>
    </row>
    <row r="94" spans="3:18" x14ac:dyDescent="0.2">
      <c r="C94" s="214"/>
      <c r="D94" s="230"/>
      <c r="E94" s="217"/>
      <c r="F94" s="248" t="str">
        <f t="shared" si="3"/>
        <v>-</v>
      </c>
      <c r="G94" s="223"/>
      <c r="H94" s="232"/>
      <c r="I94" s="214"/>
      <c r="J94" s="233" t="str">
        <f>IFERROR(MIN('MP Calculations'!$E$29/I94,1),"-")</f>
        <v>-</v>
      </c>
      <c r="K94" s="238"/>
      <c r="L94" s="214"/>
      <c r="M94" s="214"/>
      <c r="N94" s="214"/>
      <c r="O94" s="236" t="str">
        <f t="shared" si="4"/>
        <v>-</v>
      </c>
      <c r="P94" s="237" t="str">
        <f t="shared" si="5"/>
        <v>-</v>
      </c>
      <c r="Q94" s="81"/>
      <c r="R94" s="81"/>
    </row>
    <row r="95" spans="3:18" x14ac:dyDescent="0.2">
      <c r="C95" s="214"/>
      <c r="D95" s="230"/>
      <c r="E95" s="217"/>
      <c r="F95" s="248" t="str">
        <f t="shared" si="3"/>
        <v>-</v>
      </c>
      <c r="G95" s="223"/>
      <c r="H95" s="232"/>
      <c r="I95" s="214"/>
      <c r="J95" s="233" t="str">
        <f>IFERROR(MIN('MP Calculations'!$E$29/I95,1),"-")</f>
        <v>-</v>
      </c>
      <c r="K95" s="238"/>
      <c r="L95" s="214"/>
      <c r="M95" s="214"/>
      <c r="N95" s="214"/>
      <c r="O95" s="236" t="str">
        <f t="shared" si="4"/>
        <v>-</v>
      </c>
      <c r="P95" s="237" t="str">
        <f t="shared" si="5"/>
        <v>-</v>
      </c>
      <c r="Q95" s="81"/>
      <c r="R95" s="81"/>
    </row>
    <row r="96" spans="3:18" x14ac:dyDescent="0.2">
      <c r="C96" s="214"/>
      <c r="D96" s="230"/>
      <c r="E96" s="217"/>
      <c r="F96" s="248" t="str">
        <f t="shared" si="3"/>
        <v>-</v>
      </c>
      <c r="G96" s="223"/>
      <c r="H96" s="232"/>
      <c r="I96" s="214"/>
      <c r="J96" s="233" t="str">
        <f>IFERROR(MIN('MP Calculations'!$E$29/I96,1),"-")</f>
        <v>-</v>
      </c>
      <c r="K96" s="238"/>
      <c r="L96" s="214"/>
      <c r="M96" s="214"/>
      <c r="N96" s="214"/>
      <c r="O96" s="236" t="str">
        <f t="shared" si="4"/>
        <v>-</v>
      </c>
      <c r="P96" s="237" t="str">
        <f t="shared" si="5"/>
        <v>-</v>
      </c>
      <c r="Q96" s="81"/>
      <c r="R96" s="81"/>
    </row>
    <row r="97" spans="3:18" x14ac:dyDescent="0.2">
      <c r="C97" s="214"/>
      <c r="D97" s="230"/>
      <c r="E97" s="217"/>
      <c r="F97" s="248" t="str">
        <f t="shared" si="3"/>
        <v>-</v>
      </c>
      <c r="G97" s="223"/>
      <c r="H97" s="232"/>
      <c r="I97" s="214"/>
      <c r="J97" s="233" t="str">
        <f>IFERROR(MIN('MP Calculations'!$E$29/I97,1),"-")</f>
        <v>-</v>
      </c>
      <c r="K97" s="238"/>
      <c r="L97" s="214"/>
      <c r="M97" s="214"/>
      <c r="N97" s="214"/>
      <c r="O97" s="236" t="str">
        <f t="shared" si="4"/>
        <v>-</v>
      </c>
      <c r="P97" s="237" t="str">
        <f t="shared" si="5"/>
        <v>-</v>
      </c>
      <c r="Q97" s="81"/>
      <c r="R97" s="81"/>
    </row>
    <row r="98" spans="3:18" x14ac:dyDescent="0.2">
      <c r="C98" s="214"/>
      <c r="D98" s="230"/>
      <c r="E98" s="217"/>
      <c r="F98" s="248" t="str">
        <f t="shared" si="3"/>
        <v>-</v>
      </c>
      <c r="G98" s="223"/>
      <c r="H98" s="232"/>
      <c r="I98" s="214"/>
      <c r="J98" s="233" t="str">
        <f>IFERROR(MIN('MP Calculations'!$E$29/I98,1),"-")</f>
        <v>-</v>
      </c>
      <c r="K98" s="238"/>
      <c r="L98" s="214"/>
      <c r="M98" s="214"/>
      <c r="N98" s="214"/>
      <c r="O98" s="236" t="str">
        <f t="shared" si="4"/>
        <v>-</v>
      </c>
      <c r="P98" s="237" t="str">
        <f t="shared" si="5"/>
        <v>-</v>
      </c>
      <c r="Q98" s="81"/>
      <c r="R98" s="81"/>
    </row>
    <row r="99" spans="3:18" x14ac:dyDescent="0.2">
      <c r="C99" s="214"/>
      <c r="D99" s="230"/>
      <c r="E99" s="217"/>
      <c r="F99" s="248" t="str">
        <f t="shared" si="3"/>
        <v>-</v>
      </c>
      <c r="G99" s="223"/>
      <c r="H99" s="232"/>
      <c r="I99" s="214"/>
      <c r="J99" s="233" t="str">
        <f>IFERROR(MIN('MP Calculations'!$E$29/I99,1),"-")</f>
        <v>-</v>
      </c>
      <c r="K99" s="238"/>
      <c r="L99" s="214"/>
      <c r="M99" s="214"/>
      <c r="N99" s="214"/>
      <c r="O99" s="236" t="str">
        <f t="shared" si="4"/>
        <v>-</v>
      </c>
      <c r="P99" s="237" t="str">
        <f t="shared" si="5"/>
        <v>-</v>
      </c>
      <c r="Q99" s="81"/>
      <c r="R99" s="81"/>
    </row>
    <row r="100" spans="3:18" x14ac:dyDescent="0.2">
      <c r="C100" s="214"/>
      <c r="D100" s="230"/>
      <c r="E100" s="217"/>
      <c r="F100" s="248" t="str">
        <f t="shared" si="3"/>
        <v>-</v>
      </c>
      <c r="G100" s="223"/>
      <c r="H100" s="232"/>
      <c r="I100" s="214"/>
      <c r="J100" s="233" t="str">
        <f>IFERROR(MIN('MP Calculations'!$E$29/I100,1),"-")</f>
        <v>-</v>
      </c>
      <c r="K100" s="238"/>
      <c r="L100" s="214"/>
      <c r="M100" s="214"/>
      <c r="N100" s="214"/>
      <c r="O100" s="236" t="str">
        <f t="shared" si="4"/>
        <v>-</v>
      </c>
      <c r="P100" s="237" t="str">
        <f t="shared" si="5"/>
        <v>-</v>
      </c>
      <c r="Q100" s="81"/>
      <c r="R100" s="81"/>
    </row>
    <row r="101" spans="3:18" x14ac:dyDescent="0.2">
      <c r="C101" s="214"/>
      <c r="D101" s="230"/>
      <c r="E101" s="217"/>
      <c r="F101" s="248" t="str">
        <f t="shared" si="3"/>
        <v>-</v>
      </c>
      <c r="G101" s="223"/>
      <c r="H101" s="232"/>
      <c r="I101" s="214"/>
      <c r="J101" s="233" t="str">
        <f>IFERROR(MIN('MP Calculations'!$E$29/I101,1),"-")</f>
        <v>-</v>
      </c>
      <c r="K101" s="238"/>
      <c r="L101" s="214"/>
      <c r="M101" s="214"/>
      <c r="N101" s="214"/>
      <c r="O101" s="236" t="str">
        <f t="shared" si="4"/>
        <v>-</v>
      </c>
      <c r="P101" s="237" t="str">
        <f t="shared" si="5"/>
        <v>-</v>
      </c>
      <c r="Q101" s="81"/>
      <c r="R101" s="81"/>
    </row>
    <row r="102" spans="3:18" x14ac:dyDescent="0.2">
      <c r="C102" s="214"/>
      <c r="D102" s="230"/>
      <c r="E102" s="217"/>
      <c r="F102" s="248" t="str">
        <f t="shared" si="3"/>
        <v>-</v>
      </c>
      <c r="G102" s="223"/>
      <c r="H102" s="232"/>
      <c r="I102" s="214"/>
      <c r="J102" s="233" t="str">
        <f>IFERROR(MIN('MP Calculations'!$E$29/I102,1),"-")</f>
        <v>-</v>
      </c>
      <c r="K102" s="238"/>
      <c r="L102" s="214"/>
      <c r="M102" s="214"/>
      <c r="N102" s="214"/>
      <c r="O102" s="236" t="str">
        <f t="shared" si="4"/>
        <v>-</v>
      </c>
      <c r="P102" s="237" t="str">
        <f t="shared" si="5"/>
        <v>-</v>
      </c>
      <c r="Q102" s="81"/>
      <c r="R102" s="81"/>
    </row>
    <row r="103" spans="3:18" x14ac:dyDescent="0.2">
      <c r="C103" s="214"/>
      <c r="D103" s="230"/>
      <c r="E103" s="217"/>
      <c r="F103" s="248" t="str">
        <f t="shared" si="3"/>
        <v>-</v>
      </c>
      <c r="G103" s="223"/>
      <c r="H103" s="232"/>
      <c r="I103" s="214"/>
      <c r="J103" s="233" t="str">
        <f>IFERROR(MIN('MP Calculations'!$E$29/I103,1),"-")</f>
        <v>-</v>
      </c>
      <c r="K103" s="238"/>
      <c r="L103" s="214"/>
      <c r="M103" s="214"/>
      <c r="N103" s="214"/>
      <c r="O103" s="236" t="str">
        <f t="shared" si="4"/>
        <v>-</v>
      </c>
      <c r="P103" s="237" t="str">
        <f t="shared" si="5"/>
        <v>-</v>
      </c>
      <c r="Q103" s="81"/>
      <c r="R103" s="81"/>
    </row>
    <row r="104" spans="3:18" x14ac:dyDescent="0.2">
      <c r="C104" s="214"/>
      <c r="D104" s="230"/>
      <c r="E104" s="217"/>
      <c r="F104" s="248" t="str">
        <f t="shared" si="3"/>
        <v>-</v>
      </c>
      <c r="G104" s="223"/>
      <c r="H104" s="232"/>
      <c r="I104" s="214"/>
      <c r="J104" s="233" t="str">
        <f>IFERROR(MIN('MP Calculations'!$E$29/I104,1),"-")</f>
        <v>-</v>
      </c>
      <c r="K104" s="238"/>
      <c r="L104" s="214"/>
      <c r="M104" s="214"/>
      <c r="N104" s="214"/>
      <c r="O104" s="236" t="str">
        <f t="shared" si="4"/>
        <v>-</v>
      </c>
      <c r="P104" s="237" t="str">
        <f t="shared" si="5"/>
        <v>-</v>
      </c>
      <c r="Q104" s="81"/>
      <c r="R104" s="81"/>
    </row>
    <row r="105" spans="3:18" x14ac:dyDescent="0.2">
      <c r="C105" s="214"/>
      <c r="D105" s="230"/>
      <c r="E105" s="217"/>
      <c r="F105" s="248" t="str">
        <f t="shared" si="3"/>
        <v>-</v>
      </c>
      <c r="G105" s="223"/>
      <c r="H105" s="232"/>
      <c r="I105" s="214"/>
      <c r="J105" s="233" t="str">
        <f>IFERROR(MIN('MP Calculations'!$E$29/I105,1),"-")</f>
        <v>-</v>
      </c>
      <c r="K105" s="238"/>
      <c r="L105" s="214"/>
      <c r="M105" s="214"/>
      <c r="N105" s="214"/>
      <c r="O105" s="236" t="str">
        <f t="shared" si="4"/>
        <v>-</v>
      </c>
      <c r="P105" s="237" t="str">
        <f t="shared" si="5"/>
        <v>-</v>
      </c>
      <c r="Q105" s="81"/>
      <c r="R105" s="81"/>
    </row>
    <row r="106" spans="3:18" x14ac:dyDescent="0.2">
      <c r="C106" s="214"/>
      <c r="D106" s="230"/>
      <c r="E106" s="217"/>
      <c r="F106" s="248" t="str">
        <f t="shared" si="3"/>
        <v>-</v>
      </c>
      <c r="G106" s="223"/>
      <c r="H106" s="232"/>
      <c r="I106" s="214"/>
      <c r="J106" s="233" t="str">
        <f>IFERROR(MIN('MP Calculations'!$E$29/I106,1),"-")</f>
        <v>-</v>
      </c>
      <c r="K106" s="238"/>
      <c r="L106" s="214"/>
      <c r="M106" s="214"/>
      <c r="N106" s="214"/>
      <c r="O106" s="236" t="str">
        <f t="shared" si="4"/>
        <v>-</v>
      </c>
      <c r="P106" s="237" t="str">
        <f t="shared" si="5"/>
        <v>-</v>
      </c>
      <c r="Q106" s="81"/>
      <c r="R106" s="81"/>
    </row>
    <row r="107" spans="3:18" x14ac:dyDescent="0.2">
      <c r="C107" s="214"/>
      <c r="D107" s="230"/>
      <c r="E107" s="217"/>
      <c r="F107" s="248" t="str">
        <f t="shared" si="3"/>
        <v>-</v>
      </c>
      <c r="G107" s="223"/>
      <c r="H107" s="232"/>
      <c r="I107" s="214"/>
      <c r="J107" s="233" t="str">
        <f>IFERROR(MIN('MP Calculations'!$E$29/I107,1),"-")</f>
        <v>-</v>
      </c>
      <c r="K107" s="238"/>
      <c r="L107" s="214"/>
      <c r="M107" s="214"/>
      <c r="N107" s="214"/>
      <c r="O107" s="236" t="str">
        <f t="shared" si="4"/>
        <v>-</v>
      </c>
      <c r="P107" s="237" t="str">
        <f t="shared" si="5"/>
        <v>-</v>
      </c>
      <c r="Q107" s="81"/>
      <c r="R107" s="81"/>
    </row>
    <row r="108" spans="3:18" x14ac:dyDescent="0.2">
      <c r="C108" s="214"/>
      <c r="D108" s="230"/>
      <c r="E108" s="217"/>
      <c r="F108" s="248" t="str">
        <f t="shared" si="3"/>
        <v>-</v>
      </c>
      <c r="G108" s="223"/>
      <c r="H108" s="232"/>
      <c r="I108" s="214"/>
      <c r="J108" s="233" t="str">
        <f>IFERROR(MIN('MP Calculations'!$E$29/I108,1),"-")</f>
        <v>-</v>
      </c>
      <c r="K108" s="238"/>
      <c r="L108" s="214"/>
      <c r="M108" s="214"/>
      <c r="N108" s="214"/>
      <c r="O108" s="236" t="str">
        <f t="shared" si="4"/>
        <v>-</v>
      </c>
      <c r="P108" s="237" t="str">
        <f t="shared" si="5"/>
        <v>-</v>
      </c>
      <c r="Q108" s="81"/>
      <c r="R108" s="81"/>
    </row>
    <row r="109" spans="3:18" x14ac:dyDescent="0.2">
      <c r="C109" s="214"/>
      <c r="D109" s="230"/>
      <c r="E109" s="217"/>
      <c r="F109" s="248" t="str">
        <f t="shared" si="3"/>
        <v>-</v>
      </c>
      <c r="G109" s="223"/>
      <c r="H109" s="232"/>
      <c r="I109" s="214"/>
      <c r="J109" s="233" t="str">
        <f>IFERROR(MIN('MP Calculations'!$E$29/I109,1),"-")</f>
        <v>-</v>
      </c>
      <c r="K109" s="238"/>
      <c r="L109" s="214"/>
      <c r="M109" s="214"/>
      <c r="N109" s="214"/>
      <c r="O109" s="236" t="str">
        <f t="shared" si="4"/>
        <v>-</v>
      </c>
      <c r="P109" s="237" t="str">
        <f t="shared" si="5"/>
        <v>-</v>
      </c>
      <c r="Q109" s="81"/>
      <c r="R109" s="81"/>
    </row>
    <row r="110" spans="3:18" x14ac:dyDescent="0.2">
      <c r="C110" s="214"/>
      <c r="D110" s="230"/>
      <c r="E110" s="217"/>
      <c r="F110" s="248" t="str">
        <f t="shared" si="3"/>
        <v>-</v>
      </c>
      <c r="G110" s="223"/>
      <c r="H110" s="232"/>
      <c r="I110" s="214"/>
      <c r="J110" s="233" t="str">
        <f>IFERROR(MIN('MP Calculations'!$E$29/I110,1),"-")</f>
        <v>-</v>
      </c>
      <c r="K110" s="238"/>
      <c r="L110" s="214"/>
      <c r="M110" s="214"/>
      <c r="N110" s="214"/>
      <c r="O110" s="236" t="str">
        <f t="shared" si="4"/>
        <v>-</v>
      </c>
      <c r="P110" s="237" t="str">
        <f t="shared" si="5"/>
        <v>-</v>
      </c>
      <c r="Q110" s="81"/>
      <c r="R110" s="81"/>
    </row>
    <row r="111" spans="3:18" x14ac:dyDescent="0.2">
      <c r="C111" s="214"/>
      <c r="D111" s="230"/>
      <c r="E111" s="217"/>
      <c r="F111" s="248" t="str">
        <f t="shared" si="3"/>
        <v>-</v>
      </c>
      <c r="G111" s="223"/>
      <c r="H111" s="232"/>
      <c r="I111" s="214"/>
      <c r="J111" s="233" t="str">
        <f>IFERROR(MIN('MP Calculations'!$E$29/I111,1),"-")</f>
        <v>-</v>
      </c>
      <c r="K111" s="238"/>
      <c r="L111" s="214"/>
      <c r="M111" s="214"/>
      <c r="N111" s="214"/>
      <c r="O111" s="236" t="str">
        <f t="shared" si="4"/>
        <v>-</v>
      </c>
      <c r="P111" s="237" t="str">
        <f t="shared" si="5"/>
        <v>-</v>
      </c>
      <c r="Q111" s="81"/>
      <c r="R111" s="81"/>
    </row>
    <row r="112" spans="3:18" x14ac:dyDescent="0.2">
      <c r="C112" s="214"/>
      <c r="D112" s="230"/>
      <c r="E112" s="217"/>
      <c r="F112" s="248" t="str">
        <f t="shared" si="3"/>
        <v>-</v>
      </c>
      <c r="G112" s="223"/>
      <c r="H112" s="232"/>
      <c r="I112" s="214"/>
      <c r="J112" s="233" t="str">
        <f>IFERROR(MIN('MP Calculations'!$E$29/I112,1),"-")</f>
        <v>-</v>
      </c>
      <c r="K112" s="238"/>
      <c r="L112" s="214"/>
      <c r="M112" s="214"/>
      <c r="N112" s="214"/>
      <c r="O112" s="236" t="str">
        <f t="shared" si="4"/>
        <v>-</v>
      </c>
      <c r="P112" s="237" t="str">
        <f t="shared" si="5"/>
        <v>-</v>
      </c>
      <c r="Q112" s="81"/>
      <c r="R112" s="81"/>
    </row>
    <row r="113" spans="3:18" x14ac:dyDescent="0.2">
      <c r="C113" s="214"/>
      <c r="D113" s="230"/>
      <c r="E113" s="217"/>
      <c r="F113" s="248" t="str">
        <f t="shared" si="3"/>
        <v>-</v>
      </c>
      <c r="G113" s="223"/>
      <c r="H113" s="232"/>
      <c r="I113" s="214"/>
      <c r="J113" s="233" t="str">
        <f>IFERROR(MIN('MP Calculations'!$E$29/I113,1),"-")</f>
        <v>-</v>
      </c>
      <c r="K113" s="238"/>
      <c r="L113" s="214"/>
      <c r="M113" s="214"/>
      <c r="N113" s="214"/>
      <c r="O113" s="236" t="str">
        <f t="shared" si="4"/>
        <v>-</v>
      </c>
      <c r="P113" s="237" t="str">
        <f t="shared" si="5"/>
        <v>-</v>
      </c>
      <c r="Q113" s="81"/>
      <c r="R113" s="81"/>
    </row>
    <row r="114" spans="3:18" x14ac:dyDescent="0.2">
      <c r="C114" s="214"/>
      <c r="D114" s="230"/>
      <c r="E114" s="217"/>
      <c r="F114" s="248" t="str">
        <f t="shared" si="3"/>
        <v>-</v>
      </c>
      <c r="G114" s="223"/>
      <c r="H114" s="232"/>
      <c r="I114" s="214"/>
      <c r="J114" s="233" t="str">
        <f>IFERROR(MIN('MP Calculations'!$E$29/I114,1),"-")</f>
        <v>-</v>
      </c>
      <c r="K114" s="238"/>
      <c r="L114" s="214"/>
      <c r="M114" s="214"/>
      <c r="N114" s="214"/>
      <c r="O114" s="236" t="str">
        <f t="shared" si="4"/>
        <v>-</v>
      </c>
      <c r="P114" s="237" t="str">
        <f t="shared" si="5"/>
        <v>-</v>
      </c>
      <c r="Q114" s="81"/>
      <c r="R114" s="81"/>
    </row>
    <row r="115" spans="3:18" x14ac:dyDescent="0.2">
      <c r="C115" s="214"/>
      <c r="D115" s="230"/>
      <c r="E115" s="217"/>
      <c r="F115" s="248" t="str">
        <f t="shared" si="3"/>
        <v>-</v>
      </c>
      <c r="G115" s="223"/>
      <c r="H115" s="232"/>
      <c r="I115" s="214"/>
      <c r="J115" s="233" t="str">
        <f>IFERROR(MIN('MP Calculations'!$E$29/I115,1),"-")</f>
        <v>-</v>
      </c>
      <c r="K115" s="238"/>
      <c r="L115" s="214"/>
      <c r="M115" s="214"/>
      <c r="N115" s="214"/>
      <c r="O115" s="236" t="str">
        <f t="shared" si="4"/>
        <v>-</v>
      </c>
      <c r="P115" s="237" t="str">
        <f t="shared" si="5"/>
        <v>-</v>
      </c>
      <c r="Q115" s="81"/>
      <c r="R115" s="81"/>
    </row>
    <row r="116" spans="3:18" x14ac:dyDescent="0.2">
      <c r="C116" s="214"/>
      <c r="D116" s="230"/>
      <c r="E116" s="217"/>
      <c r="F116" s="248" t="str">
        <f t="shared" si="3"/>
        <v>-</v>
      </c>
      <c r="G116" s="223"/>
      <c r="H116" s="232"/>
      <c r="I116" s="214"/>
      <c r="J116" s="233" t="str">
        <f>IFERROR(MIN('MP Calculations'!$E$29/I116,1),"-")</f>
        <v>-</v>
      </c>
      <c r="K116" s="238"/>
      <c r="L116" s="214"/>
      <c r="M116" s="214"/>
      <c r="N116" s="214"/>
      <c r="O116" s="236" t="str">
        <f t="shared" si="4"/>
        <v>-</v>
      </c>
      <c r="P116" s="237" t="str">
        <f t="shared" si="5"/>
        <v>-</v>
      </c>
      <c r="Q116" s="81"/>
      <c r="R116" s="81"/>
    </row>
    <row r="117" spans="3:18" x14ac:dyDescent="0.2">
      <c r="C117" s="214"/>
      <c r="D117" s="230"/>
      <c r="E117" s="217"/>
      <c r="F117" s="248" t="str">
        <f t="shared" si="3"/>
        <v>-</v>
      </c>
      <c r="G117" s="223"/>
      <c r="H117" s="232"/>
      <c r="I117" s="214"/>
      <c r="J117" s="233" t="str">
        <f>IFERROR(MIN('MP Calculations'!$E$29/I117,1),"-")</f>
        <v>-</v>
      </c>
      <c r="K117" s="238"/>
      <c r="L117" s="214"/>
      <c r="M117" s="214"/>
      <c r="N117" s="214"/>
      <c r="O117" s="236" t="str">
        <f t="shared" si="4"/>
        <v>-</v>
      </c>
      <c r="P117" s="237" t="str">
        <f t="shared" si="5"/>
        <v>-</v>
      </c>
      <c r="Q117" s="81"/>
      <c r="R117" s="81"/>
    </row>
    <row r="118" spans="3:18" x14ac:dyDescent="0.2">
      <c r="C118" s="214"/>
      <c r="D118" s="230"/>
      <c r="E118" s="217"/>
      <c r="F118" s="248" t="str">
        <f t="shared" si="3"/>
        <v>-</v>
      </c>
      <c r="G118" s="223"/>
      <c r="H118" s="232"/>
      <c r="I118" s="214"/>
      <c r="J118" s="233" t="str">
        <f>IFERROR(MIN('MP Calculations'!$E$29/I118,1),"-")</f>
        <v>-</v>
      </c>
      <c r="K118" s="238"/>
      <c r="L118" s="214"/>
      <c r="M118" s="214"/>
      <c r="N118" s="214"/>
      <c r="O118" s="236" t="str">
        <f t="shared" si="4"/>
        <v>-</v>
      </c>
      <c r="P118" s="237" t="str">
        <f t="shared" si="5"/>
        <v>-</v>
      </c>
      <c r="Q118" s="81"/>
      <c r="R118" s="81"/>
    </row>
    <row r="119" spans="3:18" x14ac:dyDescent="0.2">
      <c r="C119" s="214"/>
      <c r="D119" s="230"/>
      <c r="E119" s="217"/>
      <c r="F119" s="248" t="str">
        <f t="shared" si="3"/>
        <v>-</v>
      </c>
      <c r="G119" s="223"/>
      <c r="H119" s="232"/>
      <c r="I119" s="214"/>
      <c r="J119" s="233" t="str">
        <f>IFERROR(MIN('MP Calculations'!$E$29/I119,1),"-")</f>
        <v>-</v>
      </c>
      <c r="K119" s="238"/>
      <c r="L119" s="214"/>
      <c r="M119" s="214"/>
      <c r="N119" s="214"/>
      <c r="O119" s="236" t="str">
        <f t="shared" si="4"/>
        <v>-</v>
      </c>
      <c r="P119" s="237" t="str">
        <f t="shared" si="5"/>
        <v>-</v>
      </c>
      <c r="Q119" s="81"/>
      <c r="R119" s="81"/>
    </row>
    <row r="120" spans="3:18" x14ac:dyDescent="0.2">
      <c r="C120" s="214"/>
      <c r="D120" s="230"/>
      <c r="E120" s="217"/>
      <c r="F120" s="248" t="str">
        <f t="shared" ref="F120:F183" si="6">IF(E120="","-",IF(OR(E120&lt;$E$15,E120&gt;$E$16),"ERROR - date outside of range",IF(MONTH(E120)&gt;=7,YEAR(E120)&amp;"-"&amp;IF(YEAR(E120)=1999,"00",IF(AND(YEAR(E120)&gt;=2000,YEAR(E120)&lt;2009),"0","")&amp;RIGHT(YEAR(E120),2)+1),RIGHT(YEAR(E120),4)-1&amp;"-"&amp;RIGHT(YEAR(E120),2))))</f>
        <v>-</v>
      </c>
      <c r="G120" s="223"/>
      <c r="H120" s="232"/>
      <c r="I120" s="214"/>
      <c r="J120" s="233" t="str">
        <f>IFERROR(MIN('MP Calculations'!$E$29/I120,1),"-")</f>
        <v>-</v>
      </c>
      <c r="K120" s="238"/>
      <c r="L120" s="214"/>
      <c r="M120" s="214"/>
      <c r="N120" s="214"/>
      <c r="O120" s="236" t="str">
        <f t="shared" si="4"/>
        <v>-</v>
      </c>
      <c r="P120" s="237" t="str">
        <f t="shared" ref="P120:P183" si="7">IF(O120="-","-",IF(OR(E120&lt;$E$15,E120&gt;$E$16),0,O120*J120))</f>
        <v>-</v>
      </c>
      <c r="Q120" s="81"/>
      <c r="R120" s="81"/>
    </row>
    <row r="121" spans="3:18" x14ac:dyDescent="0.2">
      <c r="C121" s="214"/>
      <c r="D121" s="230"/>
      <c r="E121" s="217"/>
      <c r="F121" s="248" t="str">
        <f t="shared" si="6"/>
        <v>-</v>
      </c>
      <c r="G121" s="223"/>
      <c r="H121" s="232"/>
      <c r="I121" s="214"/>
      <c r="J121" s="233" t="str">
        <f>IFERROR(MIN('MP Calculations'!$E$29/I121,1),"-")</f>
        <v>-</v>
      </c>
      <c r="K121" s="238"/>
      <c r="L121" s="214"/>
      <c r="M121" s="214"/>
      <c r="N121" s="214"/>
      <c r="O121" s="236" t="str">
        <f t="shared" si="4"/>
        <v>-</v>
      </c>
      <c r="P121" s="237" t="str">
        <f t="shared" si="7"/>
        <v>-</v>
      </c>
      <c r="Q121" s="81"/>
      <c r="R121" s="81"/>
    </row>
    <row r="122" spans="3:18" x14ac:dyDescent="0.2">
      <c r="C122" s="214"/>
      <c r="D122" s="230"/>
      <c r="E122" s="217"/>
      <c r="F122" s="248" t="str">
        <f t="shared" si="6"/>
        <v>-</v>
      </c>
      <c r="G122" s="223"/>
      <c r="H122" s="232"/>
      <c r="I122" s="214"/>
      <c r="J122" s="233" t="str">
        <f>IFERROR(MIN('MP Calculations'!$E$29/I122,1),"-")</f>
        <v>-</v>
      </c>
      <c r="K122" s="238"/>
      <c r="L122" s="214"/>
      <c r="M122" s="214"/>
      <c r="N122" s="214"/>
      <c r="O122" s="236" t="str">
        <f t="shared" si="4"/>
        <v>-</v>
      </c>
      <c r="P122" s="237" t="str">
        <f t="shared" si="7"/>
        <v>-</v>
      </c>
      <c r="Q122" s="81"/>
      <c r="R122" s="81"/>
    </row>
    <row r="123" spans="3:18" x14ac:dyDescent="0.2">
      <c r="C123" s="214"/>
      <c r="D123" s="230"/>
      <c r="E123" s="217"/>
      <c r="F123" s="248" t="str">
        <f t="shared" si="6"/>
        <v>-</v>
      </c>
      <c r="G123" s="223"/>
      <c r="H123" s="232"/>
      <c r="I123" s="214"/>
      <c r="J123" s="233" t="str">
        <f>IFERROR(MIN('MP Calculations'!$E$29/I123,1),"-")</f>
        <v>-</v>
      </c>
      <c r="K123" s="238"/>
      <c r="L123" s="214"/>
      <c r="M123" s="214"/>
      <c r="N123" s="214"/>
      <c r="O123" s="236" t="str">
        <f t="shared" si="4"/>
        <v>-</v>
      </c>
      <c r="P123" s="237" t="str">
        <f t="shared" si="7"/>
        <v>-</v>
      </c>
      <c r="Q123" s="81"/>
      <c r="R123" s="81"/>
    </row>
    <row r="124" spans="3:18" x14ac:dyDescent="0.2">
      <c r="C124" s="214"/>
      <c r="D124" s="230"/>
      <c r="E124" s="217"/>
      <c r="F124" s="248" t="str">
        <f t="shared" si="6"/>
        <v>-</v>
      </c>
      <c r="G124" s="223"/>
      <c r="H124" s="232"/>
      <c r="I124" s="214"/>
      <c r="J124" s="233" t="str">
        <f>IFERROR(MIN('MP Calculations'!$E$29/I124,1),"-")</f>
        <v>-</v>
      </c>
      <c r="K124" s="238"/>
      <c r="L124" s="214"/>
      <c r="M124" s="214"/>
      <c r="N124" s="214"/>
      <c r="O124" s="236" t="str">
        <f t="shared" si="4"/>
        <v>-</v>
      </c>
      <c r="P124" s="237" t="str">
        <f t="shared" si="7"/>
        <v>-</v>
      </c>
      <c r="Q124" s="81"/>
      <c r="R124" s="81"/>
    </row>
    <row r="125" spans="3:18" x14ac:dyDescent="0.2">
      <c r="C125" s="214"/>
      <c r="D125" s="230"/>
      <c r="E125" s="217"/>
      <c r="F125" s="248" t="str">
        <f t="shared" si="6"/>
        <v>-</v>
      </c>
      <c r="G125" s="223"/>
      <c r="H125" s="232"/>
      <c r="I125" s="214"/>
      <c r="J125" s="233" t="str">
        <f>IFERROR(MIN('MP Calculations'!$E$29/I125,1),"-")</f>
        <v>-</v>
      </c>
      <c r="K125" s="238"/>
      <c r="L125" s="214"/>
      <c r="M125" s="214"/>
      <c r="N125" s="214"/>
      <c r="O125" s="236" t="str">
        <f t="shared" si="4"/>
        <v>-</v>
      </c>
      <c r="P125" s="237" t="str">
        <f t="shared" si="7"/>
        <v>-</v>
      </c>
      <c r="Q125" s="81"/>
      <c r="R125" s="81"/>
    </row>
    <row r="126" spans="3:18" x14ac:dyDescent="0.2">
      <c r="C126" s="214"/>
      <c r="D126" s="230"/>
      <c r="E126" s="217"/>
      <c r="F126" s="248" t="str">
        <f t="shared" si="6"/>
        <v>-</v>
      </c>
      <c r="G126" s="223"/>
      <c r="H126" s="232"/>
      <c r="I126" s="214"/>
      <c r="J126" s="233" t="str">
        <f>IFERROR(MIN('MP Calculations'!$E$29/I126,1),"-")</f>
        <v>-</v>
      </c>
      <c r="K126" s="238"/>
      <c r="L126" s="214"/>
      <c r="M126" s="214"/>
      <c r="N126" s="214"/>
      <c r="O126" s="236" t="str">
        <f t="shared" si="4"/>
        <v>-</v>
      </c>
      <c r="P126" s="237" t="str">
        <f t="shared" si="7"/>
        <v>-</v>
      </c>
      <c r="Q126" s="81"/>
      <c r="R126" s="81"/>
    </row>
    <row r="127" spans="3:18" x14ac:dyDescent="0.2">
      <c r="C127" s="214"/>
      <c r="D127" s="230"/>
      <c r="E127" s="217"/>
      <c r="F127" s="248" t="str">
        <f t="shared" si="6"/>
        <v>-</v>
      </c>
      <c r="G127" s="223"/>
      <c r="H127" s="232"/>
      <c r="I127" s="214"/>
      <c r="J127" s="233" t="str">
        <f>IFERROR(MIN('MP Calculations'!$E$29/I127,1),"-")</f>
        <v>-</v>
      </c>
      <c r="K127" s="238"/>
      <c r="L127" s="214"/>
      <c r="M127" s="214"/>
      <c r="N127" s="214"/>
      <c r="O127" s="236" t="str">
        <f t="shared" si="4"/>
        <v>-</v>
      </c>
      <c r="P127" s="237" t="str">
        <f t="shared" si="7"/>
        <v>-</v>
      </c>
      <c r="Q127" s="81"/>
      <c r="R127" s="81"/>
    </row>
    <row r="128" spans="3:18" x14ac:dyDescent="0.2">
      <c r="C128" s="214"/>
      <c r="D128" s="230"/>
      <c r="E128" s="217"/>
      <c r="F128" s="248" t="str">
        <f t="shared" si="6"/>
        <v>-</v>
      </c>
      <c r="G128" s="223"/>
      <c r="H128" s="232"/>
      <c r="I128" s="214"/>
      <c r="J128" s="233" t="str">
        <f>IFERROR(MIN('MP Calculations'!$E$29/I128,1),"-")</f>
        <v>-</v>
      </c>
      <c r="K128" s="238"/>
      <c r="L128" s="214"/>
      <c r="M128" s="214"/>
      <c r="N128" s="214"/>
      <c r="O128" s="236" t="str">
        <f t="shared" si="4"/>
        <v>-</v>
      </c>
      <c r="P128" s="237" t="str">
        <f t="shared" si="7"/>
        <v>-</v>
      </c>
      <c r="Q128" s="81"/>
      <c r="R128" s="81"/>
    </row>
    <row r="129" spans="3:18" x14ac:dyDescent="0.2">
      <c r="C129" s="214"/>
      <c r="D129" s="230"/>
      <c r="E129" s="217"/>
      <c r="F129" s="248" t="str">
        <f t="shared" si="6"/>
        <v>-</v>
      </c>
      <c r="G129" s="223"/>
      <c r="H129" s="232"/>
      <c r="I129" s="214"/>
      <c r="J129" s="233" t="str">
        <f>IFERROR(MIN('MP Calculations'!$E$29/I129,1),"-")</f>
        <v>-</v>
      </c>
      <c r="K129" s="238"/>
      <c r="L129" s="214"/>
      <c r="M129" s="214"/>
      <c r="N129" s="214"/>
      <c r="O129" s="236" t="str">
        <f t="shared" si="4"/>
        <v>-</v>
      </c>
      <c r="P129" s="237" t="str">
        <f t="shared" si="7"/>
        <v>-</v>
      </c>
      <c r="Q129" s="81"/>
      <c r="R129" s="81"/>
    </row>
    <row r="130" spans="3:18" x14ac:dyDescent="0.2">
      <c r="C130" s="214"/>
      <c r="D130" s="230"/>
      <c r="E130" s="217"/>
      <c r="F130" s="248" t="str">
        <f t="shared" si="6"/>
        <v>-</v>
      </c>
      <c r="G130" s="223"/>
      <c r="H130" s="232"/>
      <c r="I130" s="214"/>
      <c r="J130" s="233" t="str">
        <f>IFERROR(MIN('MP Calculations'!$E$29/I130,1),"-")</f>
        <v>-</v>
      </c>
      <c r="K130" s="238"/>
      <c r="L130" s="214"/>
      <c r="M130" s="214"/>
      <c r="N130" s="214"/>
      <c r="O130" s="236" t="str">
        <f t="shared" si="4"/>
        <v>-</v>
      </c>
      <c r="P130" s="237" t="str">
        <f t="shared" si="7"/>
        <v>-</v>
      </c>
      <c r="Q130" s="81"/>
      <c r="R130" s="81"/>
    </row>
    <row r="131" spans="3:18" x14ac:dyDescent="0.2">
      <c r="C131" s="214"/>
      <c r="D131" s="230"/>
      <c r="E131" s="217"/>
      <c r="F131" s="248" t="str">
        <f t="shared" si="6"/>
        <v>-</v>
      </c>
      <c r="G131" s="223"/>
      <c r="H131" s="232"/>
      <c r="I131" s="214"/>
      <c r="J131" s="233" t="str">
        <f>IFERROR(MIN('MP Calculations'!$E$29/I131,1),"-")</f>
        <v>-</v>
      </c>
      <c r="K131" s="238"/>
      <c r="L131" s="214"/>
      <c r="M131" s="214"/>
      <c r="N131" s="214"/>
      <c r="O131" s="236" t="str">
        <f t="shared" si="4"/>
        <v>-</v>
      </c>
      <c r="P131" s="237" t="str">
        <f t="shared" si="7"/>
        <v>-</v>
      </c>
      <c r="Q131" s="81"/>
      <c r="R131" s="81"/>
    </row>
    <row r="132" spans="3:18" x14ac:dyDescent="0.2">
      <c r="C132" s="214"/>
      <c r="D132" s="230"/>
      <c r="E132" s="217"/>
      <c r="F132" s="248" t="str">
        <f t="shared" si="6"/>
        <v>-</v>
      </c>
      <c r="G132" s="223"/>
      <c r="H132" s="232"/>
      <c r="I132" s="214"/>
      <c r="J132" s="233" t="str">
        <f>IFERROR(MIN('MP Calculations'!$E$29/I132,1),"-")</f>
        <v>-</v>
      </c>
      <c r="K132" s="238"/>
      <c r="L132" s="214"/>
      <c r="M132" s="214"/>
      <c r="N132" s="214"/>
      <c r="O132" s="236" t="str">
        <f t="shared" si="4"/>
        <v>-</v>
      </c>
      <c r="P132" s="237" t="str">
        <f t="shared" si="7"/>
        <v>-</v>
      </c>
      <c r="Q132" s="81"/>
      <c r="R132" s="81"/>
    </row>
    <row r="133" spans="3:18" x14ac:dyDescent="0.2">
      <c r="C133" s="214"/>
      <c r="D133" s="230"/>
      <c r="E133" s="217"/>
      <c r="F133" s="248" t="str">
        <f t="shared" si="6"/>
        <v>-</v>
      </c>
      <c r="G133" s="223"/>
      <c r="H133" s="232"/>
      <c r="I133" s="214"/>
      <c r="J133" s="233" t="str">
        <f>IFERROR(MIN('MP Calculations'!$E$29/I133,1),"-")</f>
        <v>-</v>
      </c>
      <c r="K133" s="238"/>
      <c r="L133" s="214"/>
      <c r="M133" s="214"/>
      <c r="N133" s="214"/>
      <c r="O133" s="236" t="str">
        <f t="shared" si="4"/>
        <v>-</v>
      </c>
      <c r="P133" s="237" t="str">
        <f t="shared" si="7"/>
        <v>-</v>
      </c>
      <c r="Q133" s="81"/>
      <c r="R133" s="81"/>
    </row>
    <row r="134" spans="3:18" x14ac:dyDescent="0.2">
      <c r="C134" s="214"/>
      <c r="D134" s="230"/>
      <c r="E134" s="217"/>
      <c r="F134" s="248" t="str">
        <f t="shared" si="6"/>
        <v>-</v>
      </c>
      <c r="G134" s="223"/>
      <c r="H134" s="232"/>
      <c r="I134" s="214"/>
      <c r="J134" s="233" t="str">
        <f>IFERROR(MIN('MP Calculations'!$E$29/I134,1),"-")</f>
        <v>-</v>
      </c>
      <c r="K134" s="238"/>
      <c r="L134" s="214"/>
      <c r="M134" s="214"/>
      <c r="N134" s="214"/>
      <c r="O134" s="236" t="str">
        <f t="shared" si="4"/>
        <v>-</v>
      </c>
      <c r="P134" s="237" t="str">
        <f t="shared" si="7"/>
        <v>-</v>
      </c>
      <c r="Q134" s="81"/>
      <c r="R134" s="81"/>
    </row>
    <row r="135" spans="3:18" x14ac:dyDescent="0.2">
      <c r="C135" s="214"/>
      <c r="D135" s="230"/>
      <c r="E135" s="217"/>
      <c r="F135" s="248" t="str">
        <f t="shared" si="6"/>
        <v>-</v>
      </c>
      <c r="G135" s="223"/>
      <c r="H135" s="232"/>
      <c r="I135" s="214"/>
      <c r="J135" s="233" t="str">
        <f>IFERROR(MIN('MP Calculations'!$E$29/I135,1),"-")</f>
        <v>-</v>
      </c>
      <c r="K135" s="238"/>
      <c r="L135" s="214"/>
      <c r="M135" s="214"/>
      <c r="N135" s="214"/>
      <c r="O135" s="236" t="str">
        <f t="shared" si="4"/>
        <v>-</v>
      </c>
      <c r="P135" s="237" t="str">
        <f t="shared" si="7"/>
        <v>-</v>
      </c>
      <c r="Q135" s="81"/>
      <c r="R135" s="81"/>
    </row>
    <row r="136" spans="3:18" x14ac:dyDescent="0.2">
      <c r="C136" s="214"/>
      <c r="D136" s="230"/>
      <c r="E136" s="217"/>
      <c r="F136" s="248" t="str">
        <f t="shared" si="6"/>
        <v>-</v>
      </c>
      <c r="G136" s="223"/>
      <c r="H136" s="232"/>
      <c r="I136" s="214"/>
      <c r="J136" s="233" t="str">
        <f>IFERROR(MIN('MP Calculations'!$E$29/I136,1),"-")</f>
        <v>-</v>
      </c>
      <c r="K136" s="238"/>
      <c r="L136" s="214"/>
      <c r="M136" s="214"/>
      <c r="N136" s="214"/>
      <c r="O136" s="236" t="str">
        <f t="shared" si="4"/>
        <v>-</v>
      </c>
      <c r="P136" s="237" t="str">
        <f t="shared" si="7"/>
        <v>-</v>
      </c>
      <c r="Q136" s="81"/>
      <c r="R136" s="81"/>
    </row>
    <row r="137" spans="3:18" x14ac:dyDescent="0.2">
      <c r="C137" s="214"/>
      <c r="D137" s="230"/>
      <c r="E137" s="217"/>
      <c r="F137" s="248" t="str">
        <f t="shared" si="6"/>
        <v>-</v>
      </c>
      <c r="G137" s="223"/>
      <c r="H137" s="232"/>
      <c r="I137" s="214"/>
      <c r="J137" s="233" t="str">
        <f>IFERROR(MIN('MP Calculations'!$E$29/I137,1),"-")</f>
        <v>-</v>
      </c>
      <c r="K137" s="238"/>
      <c r="L137" s="214"/>
      <c r="M137" s="214"/>
      <c r="N137" s="214"/>
      <c r="O137" s="236" t="str">
        <f t="shared" si="4"/>
        <v>-</v>
      </c>
      <c r="P137" s="237" t="str">
        <f t="shared" si="7"/>
        <v>-</v>
      </c>
      <c r="Q137" s="81"/>
      <c r="R137" s="81"/>
    </row>
    <row r="138" spans="3:18" x14ac:dyDescent="0.2">
      <c r="C138" s="214"/>
      <c r="D138" s="230"/>
      <c r="E138" s="217"/>
      <c r="F138" s="248" t="str">
        <f t="shared" si="6"/>
        <v>-</v>
      </c>
      <c r="G138" s="223"/>
      <c r="H138" s="232"/>
      <c r="I138" s="214"/>
      <c r="J138" s="233" t="str">
        <f>IFERROR(MIN('MP Calculations'!$E$29/I138,1),"-")</f>
        <v>-</v>
      </c>
      <c r="K138" s="238"/>
      <c r="L138" s="214"/>
      <c r="M138" s="214"/>
      <c r="N138" s="214"/>
      <c r="O138" s="236" t="str">
        <f t="shared" si="4"/>
        <v>-</v>
      </c>
      <c r="P138" s="237" t="str">
        <f t="shared" si="7"/>
        <v>-</v>
      </c>
      <c r="Q138" s="81"/>
      <c r="R138" s="81"/>
    </row>
    <row r="139" spans="3:18" x14ac:dyDescent="0.2">
      <c r="C139" s="214"/>
      <c r="D139" s="230"/>
      <c r="E139" s="217"/>
      <c r="F139" s="248" t="str">
        <f t="shared" si="6"/>
        <v>-</v>
      </c>
      <c r="G139" s="223"/>
      <c r="H139" s="232"/>
      <c r="I139" s="214"/>
      <c r="J139" s="233" t="str">
        <f>IFERROR(MIN('MP Calculations'!$E$29/I139,1),"-")</f>
        <v>-</v>
      </c>
      <c r="K139" s="238"/>
      <c r="L139" s="214"/>
      <c r="M139" s="214"/>
      <c r="N139" s="214"/>
      <c r="O139" s="236" t="str">
        <f t="shared" si="4"/>
        <v>-</v>
      </c>
      <c r="P139" s="237" t="str">
        <f t="shared" si="7"/>
        <v>-</v>
      </c>
      <c r="Q139" s="81"/>
      <c r="R139" s="81"/>
    </row>
    <row r="140" spans="3:18" x14ac:dyDescent="0.2">
      <c r="C140" s="214"/>
      <c r="D140" s="230"/>
      <c r="E140" s="217"/>
      <c r="F140" s="248" t="str">
        <f t="shared" si="6"/>
        <v>-</v>
      </c>
      <c r="G140" s="223"/>
      <c r="H140" s="232"/>
      <c r="I140" s="214"/>
      <c r="J140" s="233" t="str">
        <f>IFERROR(MIN('MP Calculations'!$E$29/I140,1),"-")</f>
        <v>-</v>
      </c>
      <c r="K140" s="238"/>
      <c r="L140" s="214"/>
      <c r="M140" s="214"/>
      <c r="N140" s="214"/>
      <c r="O140" s="236" t="str">
        <f t="shared" si="4"/>
        <v>-</v>
      </c>
      <c r="P140" s="237" t="str">
        <f t="shared" si="7"/>
        <v>-</v>
      </c>
      <c r="Q140" s="81"/>
      <c r="R140" s="81"/>
    </row>
    <row r="141" spans="3:18" x14ac:dyDescent="0.2">
      <c r="C141" s="214"/>
      <c r="D141" s="230"/>
      <c r="E141" s="217"/>
      <c r="F141" s="248" t="str">
        <f t="shared" si="6"/>
        <v>-</v>
      </c>
      <c r="G141" s="223"/>
      <c r="H141" s="232"/>
      <c r="I141" s="214"/>
      <c r="J141" s="233" t="str">
        <f>IFERROR(MIN('MP Calculations'!$E$29/I141,1),"-")</f>
        <v>-</v>
      </c>
      <c r="K141" s="238"/>
      <c r="L141" s="214"/>
      <c r="M141" s="214"/>
      <c r="N141" s="214"/>
      <c r="O141" s="236" t="str">
        <f t="shared" si="4"/>
        <v>-</v>
      </c>
      <c r="P141" s="237" t="str">
        <f t="shared" si="7"/>
        <v>-</v>
      </c>
      <c r="Q141" s="81"/>
      <c r="R141" s="81"/>
    </row>
    <row r="142" spans="3:18" x14ac:dyDescent="0.2">
      <c r="C142" s="214"/>
      <c r="D142" s="230"/>
      <c r="E142" s="217"/>
      <c r="F142" s="248" t="str">
        <f t="shared" si="6"/>
        <v>-</v>
      </c>
      <c r="G142" s="223"/>
      <c r="H142" s="232"/>
      <c r="I142" s="214"/>
      <c r="J142" s="233" t="str">
        <f>IFERROR(MIN('MP Calculations'!$E$29/I142,1),"-")</f>
        <v>-</v>
      </c>
      <c r="K142" s="238"/>
      <c r="L142" s="214"/>
      <c r="M142" s="214"/>
      <c r="N142" s="214"/>
      <c r="O142" s="236" t="str">
        <f t="shared" si="4"/>
        <v>-</v>
      </c>
      <c r="P142" s="237" t="str">
        <f t="shared" si="7"/>
        <v>-</v>
      </c>
      <c r="Q142" s="81"/>
      <c r="R142" s="81"/>
    </row>
    <row r="143" spans="3:18" x14ac:dyDescent="0.2">
      <c r="C143" s="214"/>
      <c r="D143" s="230"/>
      <c r="E143" s="217"/>
      <c r="F143" s="248" t="str">
        <f t="shared" si="6"/>
        <v>-</v>
      </c>
      <c r="G143" s="223"/>
      <c r="H143" s="232"/>
      <c r="I143" s="214"/>
      <c r="J143" s="233" t="str">
        <f>IFERROR(MIN('MP Calculations'!$E$29/I143,1),"-")</f>
        <v>-</v>
      </c>
      <c r="K143" s="238"/>
      <c r="L143" s="214"/>
      <c r="M143" s="214"/>
      <c r="N143" s="214"/>
      <c r="O143" s="236" t="str">
        <f t="shared" si="4"/>
        <v>-</v>
      </c>
      <c r="P143" s="237" t="str">
        <f t="shared" si="7"/>
        <v>-</v>
      </c>
      <c r="Q143" s="81"/>
      <c r="R143" s="81"/>
    </row>
    <row r="144" spans="3:18" x14ac:dyDescent="0.2">
      <c r="C144" s="214"/>
      <c r="D144" s="230"/>
      <c r="E144" s="217"/>
      <c r="F144" s="248" t="str">
        <f t="shared" si="6"/>
        <v>-</v>
      </c>
      <c r="G144" s="223"/>
      <c r="H144" s="232"/>
      <c r="I144" s="214"/>
      <c r="J144" s="233" t="str">
        <f>IFERROR(MIN('MP Calculations'!$E$29/I144,1),"-")</f>
        <v>-</v>
      </c>
      <c r="K144" s="238"/>
      <c r="L144" s="214"/>
      <c r="M144" s="214"/>
      <c r="N144" s="214"/>
      <c r="O144" s="236" t="str">
        <f t="shared" si="4"/>
        <v>-</v>
      </c>
      <c r="P144" s="237" t="str">
        <f t="shared" si="7"/>
        <v>-</v>
      </c>
      <c r="Q144" s="81"/>
      <c r="R144" s="81"/>
    </row>
    <row r="145" spans="3:18" x14ac:dyDescent="0.2">
      <c r="C145" s="214"/>
      <c r="D145" s="230"/>
      <c r="E145" s="217"/>
      <c r="F145" s="248" t="str">
        <f t="shared" si="6"/>
        <v>-</v>
      </c>
      <c r="G145" s="223"/>
      <c r="H145" s="232"/>
      <c r="I145" s="214"/>
      <c r="J145" s="233" t="str">
        <f>IFERROR(MIN('MP Calculations'!$E$29/I145,1),"-")</f>
        <v>-</v>
      </c>
      <c r="K145" s="238"/>
      <c r="L145" s="214"/>
      <c r="M145" s="214"/>
      <c r="N145" s="214"/>
      <c r="O145" s="236" t="str">
        <f t="shared" si="4"/>
        <v>-</v>
      </c>
      <c r="P145" s="237" t="str">
        <f t="shared" si="7"/>
        <v>-</v>
      </c>
      <c r="Q145" s="81"/>
      <c r="R145" s="81"/>
    </row>
    <row r="146" spans="3:18" x14ac:dyDescent="0.2">
      <c r="C146" s="214"/>
      <c r="D146" s="230"/>
      <c r="E146" s="217"/>
      <c r="F146" s="248" t="str">
        <f t="shared" si="6"/>
        <v>-</v>
      </c>
      <c r="G146" s="223"/>
      <c r="H146" s="232"/>
      <c r="I146" s="214"/>
      <c r="J146" s="233" t="str">
        <f>IFERROR(MIN('MP Calculations'!$E$29/I146,1),"-")</f>
        <v>-</v>
      </c>
      <c r="K146" s="238"/>
      <c r="L146" s="214"/>
      <c r="M146" s="214"/>
      <c r="N146" s="214"/>
      <c r="O146" s="236" t="str">
        <f t="shared" si="4"/>
        <v>-</v>
      </c>
      <c r="P146" s="237" t="str">
        <f t="shared" si="7"/>
        <v>-</v>
      </c>
      <c r="Q146" s="81"/>
      <c r="R146" s="81"/>
    </row>
    <row r="147" spans="3:18" x14ac:dyDescent="0.2">
      <c r="C147" s="214"/>
      <c r="D147" s="230"/>
      <c r="E147" s="217"/>
      <c r="F147" s="248" t="str">
        <f t="shared" si="6"/>
        <v>-</v>
      </c>
      <c r="G147" s="223"/>
      <c r="H147" s="232"/>
      <c r="I147" s="214"/>
      <c r="J147" s="233" t="str">
        <f>IFERROR(MIN('MP Calculations'!$E$29/I147,1),"-")</f>
        <v>-</v>
      </c>
      <c r="K147" s="238"/>
      <c r="L147" s="214"/>
      <c r="M147" s="214"/>
      <c r="N147" s="214"/>
      <c r="O147" s="236" t="str">
        <f t="shared" si="4"/>
        <v>-</v>
      </c>
      <c r="P147" s="237" t="str">
        <f t="shared" si="7"/>
        <v>-</v>
      </c>
      <c r="Q147" s="81"/>
      <c r="R147" s="81"/>
    </row>
    <row r="148" spans="3:18" x14ac:dyDescent="0.2">
      <c r="C148" s="214"/>
      <c r="D148" s="230"/>
      <c r="E148" s="217"/>
      <c r="F148" s="248" t="str">
        <f t="shared" si="6"/>
        <v>-</v>
      </c>
      <c r="G148" s="223"/>
      <c r="H148" s="232"/>
      <c r="I148" s="214"/>
      <c r="J148" s="233" t="str">
        <f>IFERROR(MIN('MP Calculations'!$E$29/I148,1),"-")</f>
        <v>-</v>
      </c>
      <c r="K148" s="238"/>
      <c r="L148" s="214"/>
      <c r="M148" s="214"/>
      <c r="N148" s="214"/>
      <c r="O148" s="236" t="str">
        <f t="shared" si="4"/>
        <v>-</v>
      </c>
      <c r="P148" s="237" t="str">
        <f t="shared" si="7"/>
        <v>-</v>
      </c>
      <c r="Q148" s="81"/>
      <c r="R148" s="81"/>
    </row>
    <row r="149" spans="3:18" x14ac:dyDescent="0.2">
      <c r="C149" s="214"/>
      <c r="D149" s="230"/>
      <c r="E149" s="217"/>
      <c r="F149" s="248" t="str">
        <f t="shared" si="6"/>
        <v>-</v>
      </c>
      <c r="G149" s="223"/>
      <c r="H149" s="232"/>
      <c r="I149" s="214"/>
      <c r="J149" s="233" t="str">
        <f>IFERROR(MIN('MP Calculations'!$E$29/I149,1),"-")</f>
        <v>-</v>
      </c>
      <c r="K149" s="238"/>
      <c r="L149" s="214"/>
      <c r="M149" s="214"/>
      <c r="N149" s="214"/>
      <c r="O149" s="236" t="str">
        <f t="shared" si="4"/>
        <v>-</v>
      </c>
      <c r="P149" s="237" t="str">
        <f t="shared" si="7"/>
        <v>-</v>
      </c>
      <c r="Q149" s="81"/>
      <c r="R149" s="81"/>
    </row>
    <row r="150" spans="3:18" x14ac:dyDescent="0.2">
      <c r="C150" s="214"/>
      <c r="D150" s="230"/>
      <c r="E150" s="217"/>
      <c r="F150" s="248" t="str">
        <f t="shared" si="6"/>
        <v>-</v>
      </c>
      <c r="G150" s="223"/>
      <c r="H150" s="232"/>
      <c r="I150" s="214"/>
      <c r="J150" s="233" t="str">
        <f>IFERROR(MIN('MP Calculations'!$E$29/I150,1),"-")</f>
        <v>-</v>
      </c>
      <c r="K150" s="238"/>
      <c r="L150" s="214"/>
      <c r="M150" s="214"/>
      <c r="N150" s="214"/>
      <c r="O150" s="236" t="str">
        <f t="shared" si="4"/>
        <v>-</v>
      </c>
      <c r="P150" s="237" t="str">
        <f t="shared" si="7"/>
        <v>-</v>
      </c>
      <c r="Q150" s="81"/>
      <c r="R150" s="81"/>
    </row>
    <row r="151" spans="3:18" x14ac:dyDescent="0.2">
      <c r="C151" s="214"/>
      <c r="D151" s="230"/>
      <c r="E151" s="217"/>
      <c r="F151" s="248" t="str">
        <f t="shared" si="6"/>
        <v>-</v>
      </c>
      <c r="G151" s="223"/>
      <c r="H151" s="232"/>
      <c r="I151" s="214"/>
      <c r="J151" s="233" t="str">
        <f>IFERROR(MIN('MP Calculations'!$E$29/I151,1),"-")</f>
        <v>-</v>
      </c>
      <c r="K151" s="238"/>
      <c r="L151" s="214"/>
      <c r="M151" s="214"/>
      <c r="N151" s="214"/>
      <c r="O151" s="236" t="str">
        <f t="shared" ref="O151:O214" si="8">IF(N151="","-",L151*N151)</f>
        <v>-</v>
      </c>
      <c r="P151" s="237" t="str">
        <f t="shared" si="7"/>
        <v>-</v>
      </c>
      <c r="Q151" s="81"/>
      <c r="R151" s="81"/>
    </row>
    <row r="152" spans="3:18" x14ac:dyDescent="0.2">
      <c r="C152" s="214"/>
      <c r="D152" s="230"/>
      <c r="E152" s="217"/>
      <c r="F152" s="248" t="str">
        <f t="shared" si="6"/>
        <v>-</v>
      </c>
      <c r="G152" s="223"/>
      <c r="H152" s="232"/>
      <c r="I152" s="214"/>
      <c r="J152" s="233" t="str">
        <f>IFERROR(MIN('MP Calculations'!$E$29/I152,1),"-")</f>
        <v>-</v>
      </c>
      <c r="K152" s="238"/>
      <c r="L152" s="214"/>
      <c r="M152" s="214"/>
      <c r="N152" s="214"/>
      <c r="O152" s="236" t="str">
        <f t="shared" si="8"/>
        <v>-</v>
      </c>
      <c r="P152" s="237" t="str">
        <f t="shared" si="7"/>
        <v>-</v>
      </c>
      <c r="Q152" s="81"/>
      <c r="R152" s="81"/>
    </row>
    <row r="153" spans="3:18" x14ac:dyDescent="0.2">
      <c r="C153" s="214"/>
      <c r="D153" s="230"/>
      <c r="E153" s="217"/>
      <c r="F153" s="248" t="str">
        <f t="shared" si="6"/>
        <v>-</v>
      </c>
      <c r="G153" s="223"/>
      <c r="H153" s="232"/>
      <c r="I153" s="214"/>
      <c r="J153" s="233" t="str">
        <f>IFERROR(MIN('MP Calculations'!$E$29/I153,1),"-")</f>
        <v>-</v>
      </c>
      <c r="K153" s="238"/>
      <c r="L153" s="214"/>
      <c r="M153" s="214"/>
      <c r="N153" s="214"/>
      <c r="O153" s="236" t="str">
        <f t="shared" si="8"/>
        <v>-</v>
      </c>
      <c r="P153" s="237" t="str">
        <f t="shared" si="7"/>
        <v>-</v>
      </c>
      <c r="Q153" s="81"/>
      <c r="R153" s="81"/>
    </row>
    <row r="154" spans="3:18" x14ac:dyDescent="0.2">
      <c r="C154" s="214"/>
      <c r="D154" s="230"/>
      <c r="E154" s="217"/>
      <c r="F154" s="248" t="str">
        <f t="shared" si="6"/>
        <v>-</v>
      </c>
      <c r="G154" s="223"/>
      <c r="H154" s="232"/>
      <c r="I154" s="214"/>
      <c r="J154" s="233" t="str">
        <f>IFERROR(MIN('MP Calculations'!$E$29/I154,1),"-")</f>
        <v>-</v>
      </c>
      <c r="K154" s="238"/>
      <c r="L154" s="214"/>
      <c r="M154" s="214"/>
      <c r="N154" s="214"/>
      <c r="O154" s="236" t="str">
        <f t="shared" si="8"/>
        <v>-</v>
      </c>
      <c r="P154" s="237" t="str">
        <f t="shared" si="7"/>
        <v>-</v>
      </c>
      <c r="Q154" s="81"/>
      <c r="R154" s="81"/>
    </row>
    <row r="155" spans="3:18" x14ac:dyDescent="0.2">
      <c r="C155" s="214"/>
      <c r="D155" s="230"/>
      <c r="E155" s="217"/>
      <c r="F155" s="248" t="str">
        <f t="shared" si="6"/>
        <v>-</v>
      </c>
      <c r="G155" s="223"/>
      <c r="H155" s="232"/>
      <c r="I155" s="214"/>
      <c r="J155" s="233" t="str">
        <f>IFERROR(MIN('MP Calculations'!$E$29/I155,1),"-")</f>
        <v>-</v>
      </c>
      <c r="K155" s="238"/>
      <c r="L155" s="214"/>
      <c r="M155" s="214"/>
      <c r="N155" s="214"/>
      <c r="O155" s="236" t="str">
        <f t="shared" si="8"/>
        <v>-</v>
      </c>
      <c r="P155" s="237" t="str">
        <f t="shared" si="7"/>
        <v>-</v>
      </c>
      <c r="Q155" s="81"/>
      <c r="R155" s="81"/>
    </row>
    <row r="156" spans="3:18" x14ac:dyDescent="0.2">
      <c r="C156" s="214"/>
      <c r="D156" s="230"/>
      <c r="E156" s="217"/>
      <c r="F156" s="248" t="str">
        <f t="shared" si="6"/>
        <v>-</v>
      </c>
      <c r="G156" s="223"/>
      <c r="H156" s="232"/>
      <c r="I156" s="214"/>
      <c r="J156" s="233" t="str">
        <f>IFERROR(MIN('MP Calculations'!$E$29/I156,1),"-")</f>
        <v>-</v>
      </c>
      <c r="K156" s="238"/>
      <c r="L156" s="214"/>
      <c r="M156" s="214"/>
      <c r="N156" s="214"/>
      <c r="O156" s="236" t="str">
        <f t="shared" si="8"/>
        <v>-</v>
      </c>
      <c r="P156" s="237" t="str">
        <f t="shared" si="7"/>
        <v>-</v>
      </c>
      <c r="Q156" s="81"/>
      <c r="R156" s="81"/>
    </row>
    <row r="157" spans="3:18" x14ac:dyDescent="0.2">
      <c r="C157" s="214"/>
      <c r="D157" s="230"/>
      <c r="E157" s="217"/>
      <c r="F157" s="248" t="str">
        <f t="shared" si="6"/>
        <v>-</v>
      </c>
      <c r="G157" s="223"/>
      <c r="H157" s="232"/>
      <c r="I157" s="214"/>
      <c r="J157" s="233" t="str">
        <f>IFERROR(MIN('MP Calculations'!$E$29/I157,1),"-")</f>
        <v>-</v>
      </c>
      <c r="K157" s="238"/>
      <c r="L157" s="214"/>
      <c r="M157" s="214"/>
      <c r="N157" s="214"/>
      <c r="O157" s="236" t="str">
        <f t="shared" si="8"/>
        <v>-</v>
      </c>
      <c r="P157" s="237" t="str">
        <f t="shared" si="7"/>
        <v>-</v>
      </c>
      <c r="Q157" s="81"/>
      <c r="R157" s="81"/>
    </row>
    <row r="158" spans="3:18" x14ac:dyDescent="0.2">
      <c r="C158" s="214"/>
      <c r="D158" s="230"/>
      <c r="E158" s="217"/>
      <c r="F158" s="248" t="str">
        <f t="shared" si="6"/>
        <v>-</v>
      </c>
      <c r="G158" s="223"/>
      <c r="H158" s="232"/>
      <c r="I158" s="214"/>
      <c r="J158" s="233" t="str">
        <f>IFERROR(MIN('MP Calculations'!$E$29/I158,1),"-")</f>
        <v>-</v>
      </c>
      <c r="K158" s="238"/>
      <c r="L158" s="214"/>
      <c r="M158" s="214"/>
      <c r="N158" s="214"/>
      <c r="O158" s="236" t="str">
        <f t="shared" si="8"/>
        <v>-</v>
      </c>
      <c r="P158" s="237" t="str">
        <f t="shared" si="7"/>
        <v>-</v>
      </c>
      <c r="Q158" s="81"/>
      <c r="R158" s="81"/>
    </row>
    <row r="159" spans="3:18" x14ac:dyDescent="0.2">
      <c r="C159" s="214"/>
      <c r="D159" s="230"/>
      <c r="E159" s="217"/>
      <c r="F159" s="248" t="str">
        <f t="shared" si="6"/>
        <v>-</v>
      </c>
      <c r="G159" s="223"/>
      <c r="H159" s="232"/>
      <c r="I159" s="214"/>
      <c r="J159" s="233" t="str">
        <f>IFERROR(MIN('MP Calculations'!$E$29/I159,1),"-")</f>
        <v>-</v>
      </c>
      <c r="K159" s="238"/>
      <c r="L159" s="214"/>
      <c r="M159" s="214"/>
      <c r="N159" s="214"/>
      <c r="O159" s="236" t="str">
        <f t="shared" si="8"/>
        <v>-</v>
      </c>
      <c r="P159" s="237" t="str">
        <f t="shared" si="7"/>
        <v>-</v>
      </c>
      <c r="Q159" s="81"/>
      <c r="R159" s="81"/>
    </row>
    <row r="160" spans="3:18" x14ac:dyDescent="0.2">
      <c r="C160" s="214"/>
      <c r="D160" s="230"/>
      <c r="E160" s="217"/>
      <c r="F160" s="248" t="str">
        <f t="shared" si="6"/>
        <v>-</v>
      </c>
      <c r="G160" s="223"/>
      <c r="H160" s="232"/>
      <c r="I160" s="214"/>
      <c r="J160" s="233" t="str">
        <f>IFERROR(MIN('MP Calculations'!$E$29/I160,1),"-")</f>
        <v>-</v>
      </c>
      <c r="K160" s="238"/>
      <c r="L160" s="214"/>
      <c r="M160" s="214"/>
      <c r="N160" s="214"/>
      <c r="O160" s="236" t="str">
        <f t="shared" si="8"/>
        <v>-</v>
      </c>
      <c r="P160" s="237" t="str">
        <f t="shared" si="7"/>
        <v>-</v>
      </c>
      <c r="Q160" s="81"/>
      <c r="R160" s="81"/>
    </row>
    <row r="161" spans="3:18" x14ac:dyDescent="0.2">
      <c r="C161" s="214"/>
      <c r="D161" s="230"/>
      <c r="E161" s="217"/>
      <c r="F161" s="248" t="str">
        <f t="shared" si="6"/>
        <v>-</v>
      </c>
      <c r="G161" s="223"/>
      <c r="H161" s="232"/>
      <c r="I161" s="214"/>
      <c r="J161" s="233" t="str">
        <f>IFERROR(MIN('MP Calculations'!$E$29/I161,1),"-")</f>
        <v>-</v>
      </c>
      <c r="K161" s="238"/>
      <c r="L161" s="214"/>
      <c r="M161" s="214"/>
      <c r="N161" s="214"/>
      <c r="O161" s="236" t="str">
        <f t="shared" si="8"/>
        <v>-</v>
      </c>
      <c r="P161" s="237" t="str">
        <f t="shared" si="7"/>
        <v>-</v>
      </c>
      <c r="Q161" s="81"/>
      <c r="R161" s="81"/>
    </row>
    <row r="162" spans="3:18" x14ac:dyDescent="0.2">
      <c r="C162" s="214"/>
      <c r="D162" s="230"/>
      <c r="E162" s="217"/>
      <c r="F162" s="248" t="str">
        <f t="shared" si="6"/>
        <v>-</v>
      </c>
      <c r="G162" s="223"/>
      <c r="H162" s="232"/>
      <c r="I162" s="214"/>
      <c r="J162" s="233" t="str">
        <f>IFERROR(MIN('MP Calculations'!$E$29/I162,1),"-")</f>
        <v>-</v>
      </c>
      <c r="K162" s="238"/>
      <c r="L162" s="214"/>
      <c r="M162" s="214"/>
      <c r="N162" s="214"/>
      <c r="O162" s="236" t="str">
        <f t="shared" si="8"/>
        <v>-</v>
      </c>
      <c r="P162" s="237" t="str">
        <f t="shared" si="7"/>
        <v>-</v>
      </c>
      <c r="Q162" s="81"/>
      <c r="R162" s="81"/>
    </row>
    <row r="163" spans="3:18" x14ac:dyDescent="0.2">
      <c r="C163" s="214"/>
      <c r="D163" s="230"/>
      <c r="E163" s="217"/>
      <c r="F163" s="248" t="str">
        <f t="shared" si="6"/>
        <v>-</v>
      </c>
      <c r="G163" s="223"/>
      <c r="H163" s="232"/>
      <c r="I163" s="214"/>
      <c r="J163" s="233" t="str">
        <f>IFERROR(MIN('MP Calculations'!$E$29/I163,1),"-")</f>
        <v>-</v>
      </c>
      <c r="K163" s="238"/>
      <c r="L163" s="214"/>
      <c r="M163" s="214"/>
      <c r="N163" s="214"/>
      <c r="O163" s="236" t="str">
        <f t="shared" si="8"/>
        <v>-</v>
      </c>
      <c r="P163" s="237" t="str">
        <f t="shared" si="7"/>
        <v>-</v>
      </c>
      <c r="Q163" s="81"/>
      <c r="R163" s="81"/>
    </row>
    <row r="164" spans="3:18" x14ac:dyDescent="0.2">
      <c r="C164" s="214"/>
      <c r="D164" s="230"/>
      <c r="E164" s="217"/>
      <c r="F164" s="248" t="str">
        <f t="shared" si="6"/>
        <v>-</v>
      </c>
      <c r="G164" s="223"/>
      <c r="H164" s="232"/>
      <c r="I164" s="214"/>
      <c r="J164" s="233" t="str">
        <f>IFERROR(MIN('MP Calculations'!$E$29/I164,1),"-")</f>
        <v>-</v>
      </c>
      <c r="K164" s="238"/>
      <c r="L164" s="214"/>
      <c r="M164" s="214"/>
      <c r="N164" s="214"/>
      <c r="O164" s="236" t="str">
        <f t="shared" si="8"/>
        <v>-</v>
      </c>
      <c r="P164" s="237" t="str">
        <f t="shared" si="7"/>
        <v>-</v>
      </c>
      <c r="Q164" s="81"/>
      <c r="R164" s="81"/>
    </row>
    <row r="165" spans="3:18" x14ac:dyDescent="0.2">
      <c r="C165" s="214"/>
      <c r="D165" s="230"/>
      <c r="E165" s="217"/>
      <c r="F165" s="248" t="str">
        <f t="shared" si="6"/>
        <v>-</v>
      </c>
      <c r="G165" s="223"/>
      <c r="H165" s="232"/>
      <c r="I165" s="214"/>
      <c r="J165" s="233" t="str">
        <f>IFERROR(MIN('MP Calculations'!$E$29/I165,1),"-")</f>
        <v>-</v>
      </c>
      <c r="K165" s="238"/>
      <c r="L165" s="214"/>
      <c r="M165" s="214"/>
      <c r="N165" s="214"/>
      <c r="O165" s="236" t="str">
        <f t="shared" si="8"/>
        <v>-</v>
      </c>
      <c r="P165" s="237" t="str">
        <f t="shared" si="7"/>
        <v>-</v>
      </c>
      <c r="Q165" s="81"/>
      <c r="R165" s="81"/>
    </row>
    <row r="166" spans="3:18" x14ac:dyDescent="0.2">
      <c r="C166" s="214"/>
      <c r="D166" s="230"/>
      <c r="E166" s="217"/>
      <c r="F166" s="248" t="str">
        <f t="shared" si="6"/>
        <v>-</v>
      </c>
      <c r="G166" s="223"/>
      <c r="H166" s="232"/>
      <c r="I166" s="214"/>
      <c r="J166" s="233" t="str">
        <f>IFERROR(MIN('MP Calculations'!$E$29/I166,1),"-")</f>
        <v>-</v>
      </c>
      <c r="K166" s="238"/>
      <c r="L166" s="214"/>
      <c r="M166" s="214"/>
      <c r="N166" s="214"/>
      <c r="O166" s="236" t="str">
        <f t="shared" si="8"/>
        <v>-</v>
      </c>
      <c r="P166" s="237" t="str">
        <f t="shared" si="7"/>
        <v>-</v>
      </c>
      <c r="Q166" s="81"/>
      <c r="R166" s="81"/>
    </row>
    <row r="167" spans="3:18" x14ac:dyDescent="0.2">
      <c r="C167" s="214"/>
      <c r="D167" s="230"/>
      <c r="E167" s="217"/>
      <c r="F167" s="248" t="str">
        <f t="shared" si="6"/>
        <v>-</v>
      </c>
      <c r="G167" s="223"/>
      <c r="H167" s="232"/>
      <c r="I167" s="214"/>
      <c r="J167" s="233" t="str">
        <f>IFERROR(MIN('MP Calculations'!$E$29/I167,1),"-")</f>
        <v>-</v>
      </c>
      <c r="K167" s="238"/>
      <c r="L167" s="214"/>
      <c r="M167" s="214"/>
      <c r="N167" s="214"/>
      <c r="O167" s="236" t="str">
        <f t="shared" si="8"/>
        <v>-</v>
      </c>
      <c r="P167" s="237" t="str">
        <f t="shared" si="7"/>
        <v>-</v>
      </c>
      <c r="Q167" s="81"/>
      <c r="R167" s="81"/>
    </row>
    <row r="168" spans="3:18" x14ac:dyDescent="0.2">
      <c r="C168" s="214"/>
      <c r="D168" s="230"/>
      <c r="E168" s="217"/>
      <c r="F168" s="248" t="str">
        <f t="shared" si="6"/>
        <v>-</v>
      </c>
      <c r="G168" s="223"/>
      <c r="H168" s="232"/>
      <c r="I168" s="214"/>
      <c r="J168" s="233" t="str">
        <f>IFERROR(MIN('MP Calculations'!$E$29/I168,1),"-")</f>
        <v>-</v>
      </c>
      <c r="K168" s="238"/>
      <c r="L168" s="214"/>
      <c r="M168" s="214"/>
      <c r="N168" s="214"/>
      <c r="O168" s="236" t="str">
        <f t="shared" si="8"/>
        <v>-</v>
      </c>
      <c r="P168" s="237" t="str">
        <f t="shared" si="7"/>
        <v>-</v>
      </c>
      <c r="Q168" s="81"/>
      <c r="R168" s="81"/>
    </row>
    <row r="169" spans="3:18" x14ac:dyDescent="0.2">
      <c r="C169" s="214"/>
      <c r="D169" s="230"/>
      <c r="E169" s="217"/>
      <c r="F169" s="248" t="str">
        <f t="shared" si="6"/>
        <v>-</v>
      </c>
      <c r="G169" s="223"/>
      <c r="H169" s="232"/>
      <c r="I169" s="214"/>
      <c r="J169" s="233" t="str">
        <f>IFERROR(MIN('MP Calculations'!$E$29/I169,1),"-")</f>
        <v>-</v>
      </c>
      <c r="K169" s="238"/>
      <c r="L169" s="214"/>
      <c r="M169" s="214"/>
      <c r="N169" s="214"/>
      <c r="O169" s="236" t="str">
        <f t="shared" si="8"/>
        <v>-</v>
      </c>
      <c r="P169" s="237" t="str">
        <f t="shared" si="7"/>
        <v>-</v>
      </c>
      <c r="Q169" s="81"/>
      <c r="R169" s="81"/>
    </row>
    <row r="170" spans="3:18" x14ac:dyDescent="0.2">
      <c r="C170" s="214"/>
      <c r="D170" s="230"/>
      <c r="E170" s="217"/>
      <c r="F170" s="248" t="str">
        <f t="shared" si="6"/>
        <v>-</v>
      </c>
      <c r="G170" s="223"/>
      <c r="H170" s="232"/>
      <c r="I170" s="214"/>
      <c r="J170" s="233" t="str">
        <f>IFERROR(MIN('MP Calculations'!$E$29/I170,1),"-")</f>
        <v>-</v>
      </c>
      <c r="K170" s="238"/>
      <c r="L170" s="214"/>
      <c r="M170" s="214"/>
      <c r="N170" s="214"/>
      <c r="O170" s="236" t="str">
        <f t="shared" si="8"/>
        <v>-</v>
      </c>
      <c r="P170" s="237" t="str">
        <f t="shared" si="7"/>
        <v>-</v>
      </c>
      <c r="Q170" s="81"/>
      <c r="R170" s="81"/>
    </row>
    <row r="171" spans="3:18" x14ac:dyDescent="0.2">
      <c r="C171" s="214"/>
      <c r="D171" s="230"/>
      <c r="E171" s="217"/>
      <c r="F171" s="248" t="str">
        <f t="shared" si="6"/>
        <v>-</v>
      </c>
      <c r="G171" s="223"/>
      <c r="H171" s="232"/>
      <c r="I171" s="214"/>
      <c r="J171" s="233" t="str">
        <f>IFERROR(MIN('MP Calculations'!$E$29/I171,1),"-")</f>
        <v>-</v>
      </c>
      <c r="K171" s="238"/>
      <c r="L171" s="214"/>
      <c r="M171" s="214"/>
      <c r="N171" s="214"/>
      <c r="O171" s="236" t="str">
        <f t="shared" si="8"/>
        <v>-</v>
      </c>
      <c r="P171" s="237" t="str">
        <f t="shared" si="7"/>
        <v>-</v>
      </c>
      <c r="Q171" s="81"/>
      <c r="R171" s="81"/>
    </row>
    <row r="172" spans="3:18" x14ac:dyDescent="0.2">
      <c r="C172" s="214"/>
      <c r="D172" s="230"/>
      <c r="E172" s="217"/>
      <c r="F172" s="248" t="str">
        <f t="shared" si="6"/>
        <v>-</v>
      </c>
      <c r="G172" s="223"/>
      <c r="H172" s="232"/>
      <c r="I172" s="214"/>
      <c r="J172" s="233" t="str">
        <f>IFERROR(MIN('MP Calculations'!$E$29/I172,1),"-")</f>
        <v>-</v>
      </c>
      <c r="K172" s="238"/>
      <c r="L172" s="214"/>
      <c r="M172" s="214"/>
      <c r="N172" s="214"/>
      <c r="O172" s="236" t="str">
        <f t="shared" si="8"/>
        <v>-</v>
      </c>
      <c r="P172" s="237" t="str">
        <f t="shared" si="7"/>
        <v>-</v>
      </c>
      <c r="Q172" s="81"/>
      <c r="R172" s="81"/>
    </row>
    <row r="173" spans="3:18" x14ac:dyDescent="0.2">
      <c r="C173" s="214"/>
      <c r="D173" s="230"/>
      <c r="E173" s="217"/>
      <c r="F173" s="248" t="str">
        <f t="shared" si="6"/>
        <v>-</v>
      </c>
      <c r="G173" s="223"/>
      <c r="H173" s="232"/>
      <c r="I173" s="214"/>
      <c r="J173" s="233" t="str">
        <f>IFERROR(MIN('MP Calculations'!$E$29/I173,1),"-")</f>
        <v>-</v>
      </c>
      <c r="K173" s="238"/>
      <c r="L173" s="214"/>
      <c r="M173" s="214"/>
      <c r="N173" s="214"/>
      <c r="O173" s="236" t="str">
        <f t="shared" si="8"/>
        <v>-</v>
      </c>
      <c r="P173" s="237" t="str">
        <f t="shared" si="7"/>
        <v>-</v>
      </c>
      <c r="Q173" s="81"/>
      <c r="R173" s="81"/>
    </row>
    <row r="174" spans="3:18" x14ac:dyDescent="0.2">
      <c r="C174" s="214"/>
      <c r="D174" s="230"/>
      <c r="E174" s="217"/>
      <c r="F174" s="248" t="str">
        <f t="shared" si="6"/>
        <v>-</v>
      </c>
      <c r="G174" s="223"/>
      <c r="H174" s="232"/>
      <c r="I174" s="214"/>
      <c r="J174" s="233" t="str">
        <f>IFERROR(MIN('MP Calculations'!$E$29/I174,1),"-")</f>
        <v>-</v>
      </c>
      <c r="K174" s="238"/>
      <c r="L174" s="214"/>
      <c r="M174" s="214"/>
      <c r="N174" s="214"/>
      <c r="O174" s="236" t="str">
        <f t="shared" si="8"/>
        <v>-</v>
      </c>
      <c r="P174" s="237" t="str">
        <f t="shared" si="7"/>
        <v>-</v>
      </c>
      <c r="Q174" s="81"/>
      <c r="R174" s="81"/>
    </row>
    <row r="175" spans="3:18" x14ac:dyDescent="0.2">
      <c r="C175" s="214"/>
      <c r="D175" s="230"/>
      <c r="E175" s="217"/>
      <c r="F175" s="248" t="str">
        <f t="shared" si="6"/>
        <v>-</v>
      </c>
      <c r="G175" s="223"/>
      <c r="H175" s="232"/>
      <c r="I175" s="214"/>
      <c r="J175" s="233" t="str">
        <f>IFERROR(MIN('MP Calculations'!$E$29/I175,1),"-")</f>
        <v>-</v>
      </c>
      <c r="K175" s="238"/>
      <c r="L175" s="214"/>
      <c r="M175" s="214"/>
      <c r="N175" s="214"/>
      <c r="O175" s="236" t="str">
        <f t="shared" si="8"/>
        <v>-</v>
      </c>
      <c r="P175" s="237" t="str">
        <f t="shared" si="7"/>
        <v>-</v>
      </c>
      <c r="Q175" s="81"/>
      <c r="R175" s="81"/>
    </row>
    <row r="176" spans="3:18" x14ac:dyDescent="0.2">
      <c r="C176" s="214"/>
      <c r="D176" s="230"/>
      <c r="E176" s="217"/>
      <c r="F176" s="248" t="str">
        <f t="shared" si="6"/>
        <v>-</v>
      </c>
      <c r="G176" s="223"/>
      <c r="H176" s="232"/>
      <c r="I176" s="214"/>
      <c r="J176" s="233" t="str">
        <f>IFERROR(MIN('MP Calculations'!$E$29/I176,1),"-")</f>
        <v>-</v>
      </c>
      <c r="K176" s="238"/>
      <c r="L176" s="214"/>
      <c r="M176" s="214"/>
      <c r="N176" s="214"/>
      <c r="O176" s="236" t="str">
        <f t="shared" si="8"/>
        <v>-</v>
      </c>
      <c r="P176" s="237" t="str">
        <f t="shared" si="7"/>
        <v>-</v>
      </c>
      <c r="Q176" s="81"/>
      <c r="R176" s="81"/>
    </row>
    <row r="177" spans="3:18" x14ac:dyDescent="0.2">
      <c r="C177" s="214"/>
      <c r="D177" s="230"/>
      <c r="E177" s="217"/>
      <c r="F177" s="248" t="str">
        <f t="shared" si="6"/>
        <v>-</v>
      </c>
      <c r="G177" s="223"/>
      <c r="H177" s="232"/>
      <c r="I177" s="214"/>
      <c r="J177" s="233" t="str">
        <f>IFERROR(MIN('MP Calculations'!$E$29/I177,1),"-")</f>
        <v>-</v>
      </c>
      <c r="K177" s="238"/>
      <c r="L177" s="214"/>
      <c r="M177" s="214"/>
      <c r="N177" s="214"/>
      <c r="O177" s="236" t="str">
        <f t="shared" si="8"/>
        <v>-</v>
      </c>
      <c r="P177" s="237" t="str">
        <f t="shared" si="7"/>
        <v>-</v>
      </c>
      <c r="Q177" s="81"/>
      <c r="R177" s="81"/>
    </row>
    <row r="178" spans="3:18" x14ac:dyDescent="0.2">
      <c r="C178" s="214"/>
      <c r="D178" s="230"/>
      <c r="E178" s="217"/>
      <c r="F178" s="248" t="str">
        <f t="shared" si="6"/>
        <v>-</v>
      </c>
      <c r="G178" s="223"/>
      <c r="H178" s="232"/>
      <c r="I178" s="214"/>
      <c r="J178" s="233" t="str">
        <f>IFERROR(MIN('MP Calculations'!$E$29/I178,1),"-")</f>
        <v>-</v>
      </c>
      <c r="K178" s="238"/>
      <c r="L178" s="214"/>
      <c r="M178" s="214"/>
      <c r="N178" s="214"/>
      <c r="O178" s="236" t="str">
        <f t="shared" si="8"/>
        <v>-</v>
      </c>
      <c r="P178" s="237" t="str">
        <f t="shared" si="7"/>
        <v>-</v>
      </c>
      <c r="Q178" s="81"/>
      <c r="R178" s="81"/>
    </row>
    <row r="179" spans="3:18" x14ac:dyDescent="0.2">
      <c r="C179" s="214"/>
      <c r="D179" s="230"/>
      <c r="E179" s="217"/>
      <c r="F179" s="248" t="str">
        <f t="shared" si="6"/>
        <v>-</v>
      </c>
      <c r="G179" s="223"/>
      <c r="H179" s="232"/>
      <c r="I179" s="214"/>
      <c r="J179" s="233" t="str">
        <f>IFERROR(MIN('MP Calculations'!$E$29/I179,1),"-")</f>
        <v>-</v>
      </c>
      <c r="K179" s="238"/>
      <c r="L179" s="214"/>
      <c r="M179" s="214"/>
      <c r="N179" s="214"/>
      <c r="O179" s="236" t="str">
        <f t="shared" si="8"/>
        <v>-</v>
      </c>
      <c r="P179" s="237" t="str">
        <f t="shared" si="7"/>
        <v>-</v>
      </c>
      <c r="Q179" s="81"/>
      <c r="R179" s="81"/>
    </row>
    <row r="180" spans="3:18" x14ac:dyDescent="0.2">
      <c r="C180" s="214"/>
      <c r="D180" s="230"/>
      <c r="E180" s="217"/>
      <c r="F180" s="248" t="str">
        <f t="shared" si="6"/>
        <v>-</v>
      </c>
      <c r="G180" s="223"/>
      <c r="H180" s="232"/>
      <c r="I180" s="214"/>
      <c r="J180" s="233" t="str">
        <f>IFERROR(MIN('MP Calculations'!$E$29/I180,1),"-")</f>
        <v>-</v>
      </c>
      <c r="K180" s="238"/>
      <c r="L180" s="214"/>
      <c r="M180" s="214"/>
      <c r="N180" s="214"/>
      <c r="O180" s="236" t="str">
        <f t="shared" si="8"/>
        <v>-</v>
      </c>
      <c r="P180" s="237" t="str">
        <f t="shared" si="7"/>
        <v>-</v>
      </c>
      <c r="Q180" s="81"/>
      <c r="R180" s="81"/>
    </row>
    <row r="181" spans="3:18" x14ac:dyDescent="0.2">
      <c r="C181" s="214"/>
      <c r="D181" s="230"/>
      <c r="E181" s="217"/>
      <c r="F181" s="248" t="str">
        <f t="shared" si="6"/>
        <v>-</v>
      </c>
      <c r="G181" s="223"/>
      <c r="H181" s="232"/>
      <c r="I181" s="214"/>
      <c r="J181" s="233" t="str">
        <f>IFERROR(MIN('MP Calculations'!$E$29/I181,1),"-")</f>
        <v>-</v>
      </c>
      <c r="K181" s="238"/>
      <c r="L181" s="214"/>
      <c r="M181" s="214"/>
      <c r="N181" s="214"/>
      <c r="O181" s="236" t="str">
        <f t="shared" si="8"/>
        <v>-</v>
      </c>
      <c r="P181" s="237" t="str">
        <f t="shared" si="7"/>
        <v>-</v>
      </c>
      <c r="Q181" s="81"/>
      <c r="R181" s="81"/>
    </row>
    <row r="182" spans="3:18" x14ac:dyDescent="0.2">
      <c r="C182" s="214"/>
      <c r="D182" s="230"/>
      <c r="E182" s="217"/>
      <c r="F182" s="248" t="str">
        <f t="shared" si="6"/>
        <v>-</v>
      </c>
      <c r="G182" s="223"/>
      <c r="H182" s="232"/>
      <c r="I182" s="214"/>
      <c r="J182" s="233" t="str">
        <f>IFERROR(MIN('MP Calculations'!$E$29/I182,1),"-")</f>
        <v>-</v>
      </c>
      <c r="K182" s="238"/>
      <c r="L182" s="214"/>
      <c r="M182" s="214"/>
      <c r="N182" s="214"/>
      <c r="O182" s="236" t="str">
        <f t="shared" si="8"/>
        <v>-</v>
      </c>
      <c r="P182" s="237" t="str">
        <f t="shared" si="7"/>
        <v>-</v>
      </c>
      <c r="Q182" s="81"/>
      <c r="R182" s="81"/>
    </row>
    <row r="183" spans="3:18" x14ac:dyDescent="0.2">
      <c r="C183" s="214"/>
      <c r="D183" s="230"/>
      <c r="E183" s="217"/>
      <c r="F183" s="248" t="str">
        <f t="shared" si="6"/>
        <v>-</v>
      </c>
      <c r="G183" s="223"/>
      <c r="H183" s="232"/>
      <c r="I183" s="214"/>
      <c r="J183" s="233" t="str">
        <f>IFERROR(MIN('MP Calculations'!$E$29/I183,1),"-")</f>
        <v>-</v>
      </c>
      <c r="K183" s="238"/>
      <c r="L183" s="214"/>
      <c r="M183" s="214"/>
      <c r="N183" s="214"/>
      <c r="O183" s="236" t="str">
        <f t="shared" si="8"/>
        <v>-</v>
      </c>
      <c r="P183" s="237" t="str">
        <f t="shared" si="7"/>
        <v>-</v>
      </c>
      <c r="Q183" s="81"/>
      <c r="R183" s="81"/>
    </row>
    <row r="184" spans="3:18" x14ac:dyDescent="0.2">
      <c r="C184" s="214"/>
      <c r="D184" s="230"/>
      <c r="E184" s="217"/>
      <c r="F184" s="248" t="str">
        <f t="shared" ref="F184:F217" si="9">IF(E184="","-",IF(OR(E184&lt;$E$15,E184&gt;$E$16),"ERROR - date outside of range",IF(MONTH(E184)&gt;=7,YEAR(E184)&amp;"-"&amp;IF(YEAR(E184)=1999,"00",IF(AND(YEAR(E184)&gt;=2000,YEAR(E184)&lt;2009),"0","")&amp;RIGHT(YEAR(E184),2)+1),RIGHT(YEAR(E184),4)-1&amp;"-"&amp;RIGHT(YEAR(E184),2))))</f>
        <v>-</v>
      </c>
      <c r="G184" s="223"/>
      <c r="H184" s="232"/>
      <c r="I184" s="214"/>
      <c r="J184" s="233" t="str">
        <f>IFERROR(MIN('MP Calculations'!$E$29/I184,1),"-")</f>
        <v>-</v>
      </c>
      <c r="K184" s="238"/>
      <c r="L184" s="214"/>
      <c r="M184" s="214"/>
      <c r="N184" s="214"/>
      <c r="O184" s="236" t="str">
        <f t="shared" si="8"/>
        <v>-</v>
      </c>
      <c r="P184" s="237" t="str">
        <f t="shared" ref="P184:P217" si="10">IF(O184="-","-",IF(OR(E184&lt;$E$15,E184&gt;$E$16),0,O184*J184))</f>
        <v>-</v>
      </c>
      <c r="Q184" s="81"/>
      <c r="R184" s="81"/>
    </row>
    <row r="185" spans="3:18" x14ac:dyDescent="0.2">
      <c r="C185" s="214"/>
      <c r="D185" s="230"/>
      <c r="E185" s="217"/>
      <c r="F185" s="248" t="str">
        <f t="shared" si="9"/>
        <v>-</v>
      </c>
      <c r="G185" s="223"/>
      <c r="H185" s="232"/>
      <c r="I185" s="214"/>
      <c r="J185" s="233" t="str">
        <f>IFERROR(MIN('MP Calculations'!$E$29/I185,1),"-")</f>
        <v>-</v>
      </c>
      <c r="K185" s="238"/>
      <c r="L185" s="214"/>
      <c r="M185" s="214"/>
      <c r="N185" s="214"/>
      <c r="O185" s="236" t="str">
        <f t="shared" si="8"/>
        <v>-</v>
      </c>
      <c r="P185" s="237" t="str">
        <f t="shared" si="10"/>
        <v>-</v>
      </c>
      <c r="Q185" s="81"/>
      <c r="R185" s="81"/>
    </row>
    <row r="186" spans="3:18" x14ac:dyDescent="0.2">
      <c r="C186" s="214"/>
      <c r="D186" s="230"/>
      <c r="E186" s="217"/>
      <c r="F186" s="248" t="str">
        <f t="shared" si="9"/>
        <v>-</v>
      </c>
      <c r="G186" s="223"/>
      <c r="H186" s="232"/>
      <c r="I186" s="214"/>
      <c r="J186" s="233" t="str">
        <f>IFERROR(MIN('MP Calculations'!$E$29/I186,1),"-")</f>
        <v>-</v>
      </c>
      <c r="K186" s="238"/>
      <c r="L186" s="214"/>
      <c r="M186" s="214"/>
      <c r="N186" s="214"/>
      <c r="O186" s="236" t="str">
        <f t="shared" si="8"/>
        <v>-</v>
      </c>
      <c r="P186" s="237" t="str">
        <f t="shared" si="10"/>
        <v>-</v>
      </c>
      <c r="Q186" s="81"/>
      <c r="R186" s="81"/>
    </row>
    <row r="187" spans="3:18" x14ac:dyDescent="0.2">
      <c r="C187" s="214"/>
      <c r="D187" s="230"/>
      <c r="E187" s="217"/>
      <c r="F187" s="248" t="str">
        <f t="shared" si="9"/>
        <v>-</v>
      </c>
      <c r="G187" s="223"/>
      <c r="H187" s="232"/>
      <c r="I187" s="214"/>
      <c r="J187" s="233" t="str">
        <f>IFERROR(MIN('MP Calculations'!$E$29/I187,1),"-")</f>
        <v>-</v>
      </c>
      <c r="K187" s="238"/>
      <c r="L187" s="214"/>
      <c r="M187" s="214"/>
      <c r="N187" s="214"/>
      <c r="O187" s="236" t="str">
        <f t="shared" si="8"/>
        <v>-</v>
      </c>
      <c r="P187" s="237" t="str">
        <f t="shared" si="10"/>
        <v>-</v>
      </c>
      <c r="Q187" s="81"/>
      <c r="R187" s="81"/>
    </row>
    <row r="188" spans="3:18" x14ac:dyDescent="0.2">
      <c r="C188" s="214"/>
      <c r="D188" s="230"/>
      <c r="E188" s="217"/>
      <c r="F188" s="248" t="str">
        <f t="shared" si="9"/>
        <v>-</v>
      </c>
      <c r="G188" s="223"/>
      <c r="H188" s="232"/>
      <c r="I188" s="214"/>
      <c r="J188" s="233" t="str">
        <f>IFERROR(MIN('MP Calculations'!$E$29/I188,1),"-")</f>
        <v>-</v>
      </c>
      <c r="K188" s="238"/>
      <c r="L188" s="214"/>
      <c r="M188" s="214"/>
      <c r="N188" s="214"/>
      <c r="O188" s="236" t="str">
        <f t="shared" si="8"/>
        <v>-</v>
      </c>
      <c r="P188" s="237" t="str">
        <f t="shared" si="10"/>
        <v>-</v>
      </c>
      <c r="Q188" s="81"/>
      <c r="R188" s="81"/>
    </row>
    <row r="189" spans="3:18" x14ac:dyDescent="0.2">
      <c r="C189" s="214"/>
      <c r="D189" s="230"/>
      <c r="E189" s="217"/>
      <c r="F189" s="248" t="str">
        <f t="shared" si="9"/>
        <v>-</v>
      </c>
      <c r="G189" s="223"/>
      <c r="H189" s="232"/>
      <c r="I189" s="214"/>
      <c r="J189" s="233" t="str">
        <f>IFERROR(MIN('MP Calculations'!$E$29/I189,1),"-")</f>
        <v>-</v>
      </c>
      <c r="K189" s="238"/>
      <c r="L189" s="214"/>
      <c r="M189" s="214"/>
      <c r="N189" s="214"/>
      <c r="O189" s="236" t="str">
        <f t="shared" si="8"/>
        <v>-</v>
      </c>
      <c r="P189" s="237" t="str">
        <f t="shared" si="10"/>
        <v>-</v>
      </c>
      <c r="Q189" s="81"/>
      <c r="R189" s="81"/>
    </row>
    <row r="190" spans="3:18" x14ac:dyDescent="0.2">
      <c r="C190" s="214"/>
      <c r="D190" s="230"/>
      <c r="E190" s="217"/>
      <c r="F190" s="248" t="str">
        <f t="shared" si="9"/>
        <v>-</v>
      </c>
      <c r="G190" s="223"/>
      <c r="H190" s="232"/>
      <c r="I190" s="214"/>
      <c r="J190" s="233" t="str">
        <f>IFERROR(MIN('MP Calculations'!$E$29/I190,1),"-")</f>
        <v>-</v>
      </c>
      <c r="K190" s="238"/>
      <c r="L190" s="214"/>
      <c r="M190" s="214"/>
      <c r="N190" s="214"/>
      <c r="O190" s="236" t="str">
        <f t="shared" si="8"/>
        <v>-</v>
      </c>
      <c r="P190" s="237" t="str">
        <f t="shared" si="10"/>
        <v>-</v>
      </c>
      <c r="Q190" s="81"/>
      <c r="R190" s="81"/>
    </row>
    <row r="191" spans="3:18" x14ac:dyDescent="0.2">
      <c r="C191" s="214"/>
      <c r="D191" s="230"/>
      <c r="E191" s="217"/>
      <c r="F191" s="248" t="str">
        <f t="shared" si="9"/>
        <v>-</v>
      </c>
      <c r="G191" s="223"/>
      <c r="H191" s="232"/>
      <c r="I191" s="214"/>
      <c r="J191" s="233" t="str">
        <f>IFERROR(MIN('MP Calculations'!$E$29/I191,1),"-")</f>
        <v>-</v>
      </c>
      <c r="K191" s="238"/>
      <c r="L191" s="214"/>
      <c r="M191" s="214"/>
      <c r="N191" s="214"/>
      <c r="O191" s="236" t="str">
        <f t="shared" si="8"/>
        <v>-</v>
      </c>
      <c r="P191" s="237" t="str">
        <f t="shared" si="10"/>
        <v>-</v>
      </c>
      <c r="Q191" s="81"/>
      <c r="R191" s="81"/>
    </row>
    <row r="192" spans="3:18" x14ac:dyDescent="0.2">
      <c r="C192" s="214"/>
      <c r="D192" s="230"/>
      <c r="E192" s="217"/>
      <c r="F192" s="248" t="str">
        <f t="shared" si="9"/>
        <v>-</v>
      </c>
      <c r="G192" s="223"/>
      <c r="H192" s="232"/>
      <c r="I192" s="214"/>
      <c r="J192" s="233" t="str">
        <f>IFERROR(MIN('MP Calculations'!$E$29/I192,1),"-")</f>
        <v>-</v>
      </c>
      <c r="K192" s="238"/>
      <c r="L192" s="214"/>
      <c r="M192" s="214"/>
      <c r="N192" s="214"/>
      <c r="O192" s="236" t="str">
        <f t="shared" si="8"/>
        <v>-</v>
      </c>
      <c r="P192" s="237" t="str">
        <f t="shared" si="10"/>
        <v>-</v>
      </c>
      <c r="Q192" s="81"/>
      <c r="R192" s="81"/>
    </row>
    <row r="193" spans="3:18" x14ac:dyDescent="0.2">
      <c r="C193" s="214"/>
      <c r="D193" s="230"/>
      <c r="E193" s="217"/>
      <c r="F193" s="248" t="str">
        <f t="shared" si="9"/>
        <v>-</v>
      </c>
      <c r="G193" s="223"/>
      <c r="H193" s="232"/>
      <c r="I193" s="214"/>
      <c r="J193" s="233" t="str">
        <f>IFERROR(MIN('MP Calculations'!$E$29/I193,1),"-")</f>
        <v>-</v>
      </c>
      <c r="K193" s="238"/>
      <c r="L193" s="214"/>
      <c r="M193" s="214"/>
      <c r="N193" s="214"/>
      <c r="O193" s="236" t="str">
        <f t="shared" si="8"/>
        <v>-</v>
      </c>
      <c r="P193" s="237" t="str">
        <f t="shared" si="10"/>
        <v>-</v>
      </c>
      <c r="Q193" s="81"/>
      <c r="R193" s="81"/>
    </row>
    <row r="194" spans="3:18" x14ac:dyDescent="0.2">
      <c r="C194" s="214"/>
      <c r="D194" s="230"/>
      <c r="E194" s="217"/>
      <c r="F194" s="248" t="str">
        <f t="shared" si="9"/>
        <v>-</v>
      </c>
      <c r="G194" s="223"/>
      <c r="H194" s="232"/>
      <c r="I194" s="214"/>
      <c r="J194" s="233" t="str">
        <f>IFERROR(MIN('MP Calculations'!$E$29/I194,1),"-")</f>
        <v>-</v>
      </c>
      <c r="K194" s="238"/>
      <c r="L194" s="214"/>
      <c r="M194" s="214"/>
      <c r="N194" s="214"/>
      <c r="O194" s="236" t="str">
        <f t="shared" si="8"/>
        <v>-</v>
      </c>
      <c r="P194" s="237" t="str">
        <f t="shared" si="10"/>
        <v>-</v>
      </c>
      <c r="Q194" s="81"/>
      <c r="R194" s="81"/>
    </row>
    <row r="195" spans="3:18" x14ac:dyDescent="0.2">
      <c r="C195" s="214"/>
      <c r="D195" s="230"/>
      <c r="E195" s="217"/>
      <c r="F195" s="248" t="str">
        <f t="shared" si="9"/>
        <v>-</v>
      </c>
      <c r="G195" s="223"/>
      <c r="H195" s="232"/>
      <c r="I195" s="214"/>
      <c r="J195" s="233" t="str">
        <f>IFERROR(MIN('MP Calculations'!$E$29/I195,1),"-")</f>
        <v>-</v>
      </c>
      <c r="K195" s="238"/>
      <c r="L195" s="214"/>
      <c r="M195" s="214"/>
      <c r="N195" s="214"/>
      <c r="O195" s="236" t="str">
        <f t="shared" si="8"/>
        <v>-</v>
      </c>
      <c r="P195" s="237" t="str">
        <f t="shared" si="10"/>
        <v>-</v>
      </c>
      <c r="Q195" s="81"/>
      <c r="R195" s="81"/>
    </row>
    <row r="196" spans="3:18" x14ac:dyDescent="0.2">
      <c r="C196" s="214"/>
      <c r="D196" s="230"/>
      <c r="E196" s="217"/>
      <c r="F196" s="248" t="str">
        <f t="shared" si="9"/>
        <v>-</v>
      </c>
      <c r="G196" s="223"/>
      <c r="H196" s="232"/>
      <c r="I196" s="214"/>
      <c r="J196" s="233" t="str">
        <f>IFERROR(MIN('MP Calculations'!$E$29/I196,1),"-")</f>
        <v>-</v>
      </c>
      <c r="K196" s="238"/>
      <c r="L196" s="214"/>
      <c r="M196" s="214"/>
      <c r="N196" s="214"/>
      <c r="O196" s="236" t="str">
        <f t="shared" si="8"/>
        <v>-</v>
      </c>
      <c r="P196" s="237" t="str">
        <f t="shared" si="10"/>
        <v>-</v>
      </c>
      <c r="Q196" s="81"/>
      <c r="R196" s="81"/>
    </row>
    <row r="197" spans="3:18" x14ac:dyDescent="0.2">
      <c r="C197" s="214"/>
      <c r="D197" s="230"/>
      <c r="E197" s="217"/>
      <c r="F197" s="248" t="str">
        <f t="shared" si="9"/>
        <v>-</v>
      </c>
      <c r="G197" s="223"/>
      <c r="H197" s="232"/>
      <c r="I197" s="214"/>
      <c r="J197" s="233" t="str">
        <f>IFERROR(MIN('MP Calculations'!$E$29/I197,1),"-")</f>
        <v>-</v>
      </c>
      <c r="K197" s="238"/>
      <c r="L197" s="214"/>
      <c r="M197" s="214"/>
      <c r="N197" s="214"/>
      <c r="O197" s="236" t="str">
        <f t="shared" si="8"/>
        <v>-</v>
      </c>
      <c r="P197" s="237" t="str">
        <f t="shared" si="10"/>
        <v>-</v>
      </c>
      <c r="Q197" s="81"/>
      <c r="R197" s="81"/>
    </row>
    <row r="198" spans="3:18" x14ac:dyDescent="0.2">
      <c r="C198" s="214"/>
      <c r="D198" s="230"/>
      <c r="E198" s="217"/>
      <c r="F198" s="248" t="str">
        <f t="shared" si="9"/>
        <v>-</v>
      </c>
      <c r="G198" s="223"/>
      <c r="H198" s="232"/>
      <c r="I198" s="214"/>
      <c r="J198" s="233" t="str">
        <f>IFERROR(MIN('MP Calculations'!$E$29/I198,1),"-")</f>
        <v>-</v>
      </c>
      <c r="K198" s="238"/>
      <c r="L198" s="214"/>
      <c r="M198" s="214"/>
      <c r="N198" s="214"/>
      <c r="O198" s="236" t="str">
        <f t="shared" si="8"/>
        <v>-</v>
      </c>
      <c r="P198" s="237" t="str">
        <f t="shared" si="10"/>
        <v>-</v>
      </c>
      <c r="Q198" s="81"/>
      <c r="R198" s="81"/>
    </row>
    <row r="199" spans="3:18" x14ac:dyDescent="0.2">
      <c r="C199" s="214"/>
      <c r="D199" s="230"/>
      <c r="E199" s="217"/>
      <c r="F199" s="248" t="str">
        <f t="shared" si="9"/>
        <v>-</v>
      </c>
      <c r="G199" s="223"/>
      <c r="H199" s="232"/>
      <c r="I199" s="214"/>
      <c r="J199" s="233" t="str">
        <f>IFERROR(MIN('MP Calculations'!$E$29/I199,1),"-")</f>
        <v>-</v>
      </c>
      <c r="K199" s="238"/>
      <c r="L199" s="214"/>
      <c r="M199" s="214"/>
      <c r="N199" s="214"/>
      <c r="O199" s="236" t="str">
        <f t="shared" si="8"/>
        <v>-</v>
      </c>
      <c r="P199" s="237" t="str">
        <f t="shared" si="10"/>
        <v>-</v>
      </c>
      <c r="Q199" s="81"/>
      <c r="R199" s="81"/>
    </row>
    <row r="200" spans="3:18" x14ac:dyDescent="0.2">
      <c r="C200" s="214"/>
      <c r="D200" s="230"/>
      <c r="E200" s="217"/>
      <c r="F200" s="248" t="str">
        <f t="shared" si="9"/>
        <v>-</v>
      </c>
      <c r="G200" s="223"/>
      <c r="H200" s="232"/>
      <c r="I200" s="214"/>
      <c r="J200" s="233" t="str">
        <f>IFERROR(MIN('MP Calculations'!$E$29/I200,1),"-")</f>
        <v>-</v>
      </c>
      <c r="K200" s="238"/>
      <c r="L200" s="214"/>
      <c r="M200" s="214"/>
      <c r="N200" s="214"/>
      <c r="O200" s="236" t="str">
        <f t="shared" si="8"/>
        <v>-</v>
      </c>
      <c r="P200" s="237" t="str">
        <f t="shared" si="10"/>
        <v>-</v>
      </c>
      <c r="Q200" s="81"/>
      <c r="R200" s="81"/>
    </row>
    <row r="201" spans="3:18" x14ac:dyDescent="0.2">
      <c r="C201" s="214"/>
      <c r="D201" s="230"/>
      <c r="E201" s="217"/>
      <c r="F201" s="248" t="str">
        <f t="shared" si="9"/>
        <v>-</v>
      </c>
      <c r="G201" s="223"/>
      <c r="H201" s="232"/>
      <c r="I201" s="214"/>
      <c r="J201" s="233" t="str">
        <f>IFERROR(MIN('MP Calculations'!$E$29/I201,1),"-")</f>
        <v>-</v>
      </c>
      <c r="K201" s="238"/>
      <c r="L201" s="214"/>
      <c r="M201" s="214"/>
      <c r="N201" s="214"/>
      <c r="O201" s="236" t="str">
        <f t="shared" si="8"/>
        <v>-</v>
      </c>
      <c r="P201" s="237" t="str">
        <f t="shared" si="10"/>
        <v>-</v>
      </c>
      <c r="Q201" s="81"/>
      <c r="R201" s="81"/>
    </row>
    <row r="202" spans="3:18" x14ac:dyDescent="0.2">
      <c r="C202" s="214"/>
      <c r="D202" s="230"/>
      <c r="E202" s="217"/>
      <c r="F202" s="248" t="str">
        <f t="shared" si="9"/>
        <v>-</v>
      </c>
      <c r="G202" s="223"/>
      <c r="H202" s="232"/>
      <c r="I202" s="214"/>
      <c r="J202" s="233" t="str">
        <f>IFERROR(MIN('MP Calculations'!$E$29/I202,1),"-")</f>
        <v>-</v>
      </c>
      <c r="K202" s="238"/>
      <c r="L202" s="214"/>
      <c r="M202" s="214"/>
      <c r="N202" s="214"/>
      <c r="O202" s="236" t="str">
        <f t="shared" si="8"/>
        <v>-</v>
      </c>
      <c r="P202" s="237" t="str">
        <f t="shared" si="10"/>
        <v>-</v>
      </c>
      <c r="Q202" s="81"/>
      <c r="R202" s="81"/>
    </row>
    <row r="203" spans="3:18" x14ac:dyDescent="0.2">
      <c r="C203" s="214"/>
      <c r="D203" s="230"/>
      <c r="E203" s="217"/>
      <c r="F203" s="248" t="str">
        <f t="shared" si="9"/>
        <v>-</v>
      </c>
      <c r="G203" s="223"/>
      <c r="H203" s="232"/>
      <c r="I203" s="214"/>
      <c r="J203" s="233" t="str">
        <f>IFERROR(MIN('MP Calculations'!$E$29/I203,1),"-")</f>
        <v>-</v>
      </c>
      <c r="K203" s="238"/>
      <c r="L203" s="214"/>
      <c r="M203" s="214"/>
      <c r="N203" s="214"/>
      <c r="O203" s="236" t="str">
        <f t="shared" si="8"/>
        <v>-</v>
      </c>
      <c r="P203" s="237" t="str">
        <f t="shared" si="10"/>
        <v>-</v>
      </c>
      <c r="Q203" s="81"/>
      <c r="R203" s="81"/>
    </row>
    <row r="204" spans="3:18" x14ac:dyDescent="0.2">
      <c r="C204" s="214"/>
      <c r="D204" s="230"/>
      <c r="E204" s="217"/>
      <c r="F204" s="248" t="str">
        <f t="shared" si="9"/>
        <v>-</v>
      </c>
      <c r="G204" s="223"/>
      <c r="H204" s="232"/>
      <c r="I204" s="214"/>
      <c r="J204" s="233" t="str">
        <f>IFERROR(MIN('MP Calculations'!$E$29/I204,1),"-")</f>
        <v>-</v>
      </c>
      <c r="K204" s="238"/>
      <c r="L204" s="214"/>
      <c r="M204" s="214"/>
      <c r="N204" s="214"/>
      <c r="O204" s="236" t="str">
        <f t="shared" si="8"/>
        <v>-</v>
      </c>
      <c r="P204" s="237" t="str">
        <f t="shared" si="10"/>
        <v>-</v>
      </c>
      <c r="Q204" s="81"/>
      <c r="R204" s="81"/>
    </row>
    <row r="205" spans="3:18" x14ac:dyDescent="0.2">
      <c r="C205" s="214"/>
      <c r="D205" s="230"/>
      <c r="E205" s="217"/>
      <c r="F205" s="248" t="str">
        <f t="shared" si="9"/>
        <v>-</v>
      </c>
      <c r="G205" s="223"/>
      <c r="H205" s="232"/>
      <c r="I205" s="214"/>
      <c r="J205" s="233" t="str">
        <f>IFERROR(MIN('MP Calculations'!$E$29/I205,1),"-")</f>
        <v>-</v>
      </c>
      <c r="K205" s="238"/>
      <c r="L205" s="214"/>
      <c r="M205" s="214"/>
      <c r="N205" s="214"/>
      <c r="O205" s="236" t="str">
        <f t="shared" si="8"/>
        <v>-</v>
      </c>
      <c r="P205" s="237" t="str">
        <f t="shared" si="10"/>
        <v>-</v>
      </c>
      <c r="Q205" s="81"/>
      <c r="R205" s="81"/>
    </row>
    <row r="206" spans="3:18" x14ac:dyDescent="0.2">
      <c r="C206" s="214"/>
      <c r="D206" s="230"/>
      <c r="E206" s="217"/>
      <c r="F206" s="248" t="str">
        <f t="shared" si="9"/>
        <v>-</v>
      </c>
      <c r="G206" s="223"/>
      <c r="H206" s="232"/>
      <c r="I206" s="214"/>
      <c r="J206" s="233" t="str">
        <f>IFERROR(MIN('MP Calculations'!$E$29/I206,1),"-")</f>
        <v>-</v>
      </c>
      <c r="K206" s="238"/>
      <c r="L206" s="214"/>
      <c r="M206" s="214"/>
      <c r="N206" s="214"/>
      <c r="O206" s="236" t="str">
        <f t="shared" si="8"/>
        <v>-</v>
      </c>
      <c r="P206" s="237" t="str">
        <f t="shared" si="10"/>
        <v>-</v>
      </c>
      <c r="Q206" s="81"/>
      <c r="R206" s="81"/>
    </row>
    <row r="207" spans="3:18" x14ac:dyDescent="0.2">
      <c r="C207" s="214"/>
      <c r="D207" s="230"/>
      <c r="E207" s="217"/>
      <c r="F207" s="248" t="str">
        <f t="shared" si="9"/>
        <v>-</v>
      </c>
      <c r="G207" s="223"/>
      <c r="H207" s="232"/>
      <c r="I207" s="214"/>
      <c r="J207" s="233" t="str">
        <f>IFERROR(MIN('MP Calculations'!$E$29/I207,1),"-")</f>
        <v>-</v>
      </c>
      <c r="K207" s="238"/>
      <c r="L207" s="214"/>
      <c r="M207" s="214"/>
      <c r="N207" s="214"/>
      <c r="O207" s="236" t="str">
        <f t="shared" si="8"/>
        <v>-</v>
      </c>
      <c r="P207" s="237" t="str">
        <f t="shared" si="10"/>
        <v>-</v>
      </c>
      <c r="Q207" s="81"/>
      <c r="R207" s="81"/>
    </row>
    <row r="208" spans="3:18" x14ac:dyDescent="0.2">
      <c r="C208" s="214"/>
      <c r="D208" s="230"/>
      <c r="E208" s="217"/>
      <c r="F208" s="248" t="str">
        <f t="shared" si="9"/>
        <v>-</v>
      </c>
      <c r="G208" s="223"/>
      <c r="H208" s="232"/>
      <c r="I208" s="214"/>
      <c r="J208" s="233" t="str">
        <f>IFERROR(MIN('MP Calculations'!$E$29/I208,1),"-")</f>
        <v>-</v>
      </c>
      <c r="K208" s="238"/>
      <c r="L208" s="214"/>
      <c r="M208" s="214"/>
      <c r="N208" s="214"/>
      <c r="O208" s="236" t="str">
        <f t="shared" si="8"/>
        <v>-</v>
      </c>
      <c r="P208" s="237" t="str">
        <f t="shared" si="10"/>
        <v>-</v>
      </c>
      <c r="Q208" s="81"/>
      <c r="R208" s="81"/>
    </row>
    <row r="209" spans="3:18" x14ac:dyDescent="0.2">
      <c r="C209" s="214"/>
      <c r="D209" s="230"/>
      <c r="E209" s="217"/>
      <c r="F209" s="248" t="str">
        <f t="shared" si="9"/>
        <v>-</v>
      </c>
      <c r="G209" s="223"/>
      <c r="H209" s="232"/>
      <c r="I209" s="214"/>
      <c r="J209" s="233" t="str">
        <f>IFERROR(MIN('MP Calculations'!$E$29/I209,1),"-")</f>
        <v>-</v>
      </c>
      <c r="K209" s="238"/>
      <c r="L209" s="214"/>
      <c r="M209" s="214"/>
      <c r="N209" s="214"/>
      <c r="O209" s="236" t="str">
        <f t="shared" si="8"/>
        <v>-</v>
      </c>
      <c r="P209" s="237" t="str">
        <f t="shared" si="10"/>
        <v>-</v>
      </c>
      <c r="Q209" s="81"/>
      <c r="R209" s="81"/>
    </row>
    <row r="210" spans="3:18" x14ac:dyDescent="0.2">
      <c r="C210" s="214"/>
      <c r="D210" s="230"/>
      <c r="E210" s="217"/>
      <c r="F210" s="248" t="str">
        <f t="shared" si="9"/>
        <v>-</v>
      </c>
      <c r="G210" s="223"/>
      <c r="H210" s="232"/>
      <c r="I210" s="214"/>
      <c r="J210" s="233" t="str">
        <f>IFERROR(MIN('MP Calculations'!$E$29/I210,1),"-")</f>
        <v>-</v>
      </c>
      <c r="K210" s="238"/>
      <c r="L210" s="214"/>
      <c r="M210" s="214"/>
      <c r="N210" s="214"/>
      <c r="O210" s="236" t="str">
        <f t="shared" si="8"/>
        <v>-</v>
      </c>
      <c r="P210" s="237" t="str">
        <f t="shared" si="10"/>
        <v>-</v>
      </c>
      <c r="Q210" s="81"/>
      <c r="R210" s="81"/>
    </row>
    <row r="211" spans="3:18" x14ac:dyDescent="0.2">
      <c r="C211" s="214"/>
      <c r="D211" s="230"/>
      <c r="E211" s="217"/>
      <c r="F211" s="248" t="str">
        <f t="shared" si="9"/>
        <v>-</v>
      </c>
      <c r="G211" s="223"/>
      <c r="H211" s="232"/>
      <c r="I211" s="214"/>
      <c r="J211" s="233" t="str">
        <f>IFERROR(MIN('MP Calculations'!$E$29/I211,1),"-")</f>
        <v>-</v>
      </c>
      <c r="K211" s="238"/>
      <c r="L211" s="214"/>
      <c r="M211" s="214"/>
      <c r="N211" s="214"/>
      <c r="O211" s="236" t="str">
        <f t="shared" si="8"/>
        <v>-</v>
      </c>
      <c r="P211" s="237" t="str">
        <f t="shared" si="10"/>
        <v>-</v>
      </c>
      <c r="Q211" s="81"/>
      <c r="R211" s="81"/>
    </row>
    <row r="212" spans="3:18" x14ac:dyDescent="0.2">
      <c r="C212" s="214"/>
      <c r="D212" s="230"/>
      <c r="E212" s="217"/>
      <c r="F212" s="248" t="str">
        <f t="shared" si="9"/>
        <v>-</v>
      </c>
      <c r="G212" s="223"/>
      <c r="H212" s="232"/>
      <c r="I212" s="214"/>
      <c r="J212" s="233" t="str">
        <f>IFERROR(MIN('MP Calculations'!$E$29/I212,1),"-")</f>
        <v>-</v>
      </c>
      <c r="K212" s="238"/>
      <c r="L212" s="214"/>
      <c r="M212" s="214"/>
      <c r="N212" s="214"/>
      <c r="O212" s="236" t="str">
        <f t="shared" si="8"/>
        <v>-</v>
      </c>
      <c r="P212" s="237" t="str">
        <f t="shared" si="10"/>
        <v>-</v>
      </c>
      <c r="Q212" s="81"/>
      <c r="R212" s="81"/>
    </row>
    <row r="213" spans="3:18" x14ac:dyDescent="0.2">
      <c r="C213" s="214"/>
      <c r="D213" s="230"/>
      <c r="E213" s="217"/>
      <c r="F213" s="248" t="str">
        <f t="shared" si="9"/>
        <v>-</v>
      </c>
      <c r="G213" s="223"/>
      <c r="H213" s="232"/>
      <c r="I213" s="214"/>
      <c r="J213" s="233" t="str">
        <f>IFERROR(MIN('MP Calculations'!$E$29/I213,1),"-")</f>
        <v>-</v>
      </c>
      <c r="K213" s="238"/>
      <c r="L213" s="214"/>
      <c r="M213" s="214"/>
      <c r="N213" s="214"/>
      <c r="O213" s="236" t="str">
        <f t="shared" si="8"/>
        <v>-</v>
      </c>
      <c r="P213" s="237" t="str">
        <f t="shared" si="10"/>
        <v>-</v>
      </c>
      <c r="Q213" s="81"/>
      <c r="R213" s="81"/>
    </row>
    <row r="214" spans="3:18" x14ac:dyDescent="0.2">
      <c r="C214" s="214"/>
      <c r="D214" s="230"/>
      <c r="E214" s="217"/>
      <c r="F214" s="248" t="str">
        <f t="shared" si="9"/>
        <v>-</v>
      </c>
      <c r="G214" s="223"/>
      <c r="H214" s="232"/>
      <c r="I214" s="214"/>
      <c r="J214" s="233" t="str">
        <f>IFERROR(MIN('MP Calculations'!$E$29/I214,1),"-")</f>
        <v>-</v>
      </c>
      <c r="K214" s="238"/>
      <c r="L214" s="214"/>
      <c r="M214" s="214"/>
      <c r="N214" s="214"/>
      <c r="O214" s="236" t="str">
        <f t="shared" si="8"/>
        <v>-</v>
      </c>
      <c r="P214" s="237" t="str">
        <f t="shared" si="10"/>
        <v>-</v>
      </c>
      <c r="Q214" s="81"/>
      <c r="R214" s="81"/>
    </row>
    <row r="215" spans="3:18" x14ac:dyDescent="0.2">
      <c r="C215" s="214"/>
      <c r="D215" s="230"/>
      <c r="E215" s="217"/>
      <c r="F215" s="248" t="str">
        <f t="shared" si="9"/>
        <v>-</v>
      </c>
      <c r="G215" s="223"/>
      <c r="H215" s="232"/>
      <c r="I215" s="214"/>
      <c r="J215" s="233" t="str">
        <f>IFERROR(MIN('MP Calculations'!$E$29/I215,1),"-")</f>
        <v>-</v>
      </c>
      <c r="K215" s="238"/>
      <c r="L215" s="214"/>
      <c r="M215" s="214"/>
      <c r="N215" s="214"/>
      <c r="O215" s="236" t="str">
        <f t="shared" ref="O215:O218" si="11">IF(N215="","-",L215*N215)</f>
        <v>-</v>
      </c>
      <c r="P215" s="237" t="str">
        <f t="shared" si="10"/>
        <v>-</v>
      </c>
      <c r="Q215" s="81"/>
      <c r="R215" s="81"/>
    </row>
    <row r="216" spans="3:18" x14ac:dyDescent="0.2">
      <c r="C216" s="214"/>
      <c r="D216" s="230"/>
      <c r="E216" s="217"/>
      <c r="F216" s="248" t="str">
        <f t="shared" si="9"/>
        <v>-</v>
      </c>
      <c r="G216" s="223"/>
      <c r="H216" s="232"/>
      <c r="I216" s="214"/>
      <c r="J216" s="233" t="str">
        <f>IFERROR(MIN('MP Calculations'!$E$29/I216,1),"-")</f>
        <v>-</v>
      </c>
      <c r="K216" s="238"/>
      <c r="L216" s="214"/>
      <c r="M216" s="214"/>
      <c r="N216" s="214"/>
      <c r="O216" s="236" t="str">
        <f t="shared" si="11"/>
        <v>-</v>
      </c>
      <c r="P216" s="237" t="str">
        <f t="shared" si="10"/>
        <v>-</v>
      </c>
      <c r="Q216" s="81"/>
      <c r="R216" s="81"/>
    </row>
    <row r="217" spans="3:18" x14ac:dyDescent="0.2">
      <c r="C217" s="214"/>
      <c r="D217" s="230"/>
      <c r="E217" s="217"/>
      <c r="F217" s="248" t="str">
        <f t="shared" si="9"/>
        <v>-</v>
      </c>
      <c r="G217" s="223"/>
      <c r="H217" s="232"/>
      <c r="I217" s="214"/>
      <c r="J217" s="233" t="str">
        <f>IFERROR(MIN('MP Calculations'!$E$29/I217,1),"-")</f>
        <v>-</v>
      </c>
      <c r="K217" s="238"/>
      <c r="L217" s="214"/>
      <c r="M217" s="214"/>
      <c r="N217" s="214"/>
      <c r="O217" s="236" t="str">
        <f t="shared" si="11"/>
        <v>-</v>
      </c>
      <c r="P217" s="237" t="str">
        <f t="shared" si="10"/>
        <v>-</v>
      </c>
      <c r="Q217" s="81"/>
      <c r="R217" s="81"/>
    </row>
    <row r="218" spans="3:18" ht="57" x14ac:dyDescent="0.2">
      <c r="C218" s="215"/>
      <c r="D218" s="239" t="str">
        <f ca="1">"Add rows above this point as required and copy formula down.  It is important to add rows above this point as this will ensure the formula on the '"&amp;MID(CELL("filename",'MP Calculations'!$A$1),FIND("]",CELL("filename",'MP Calculations'!$A$1))+1,255)&amp;"' worksheet will incorporate the information included in the additional rows. "</f>
        <v xml:space="preserve">Add rows above this point as required and copy formula down.  It is important to add rows above this point as this will ensure the formula on the 'MP Calculations' worksheet will incorporate the information included in the additional rows. </v>
      </c>
      <c r="E218" s="218"/>
      <c r="F218" s="240" t="str">
        <f t="shared" si="3"/>
        <v>-</v>
      </c>
      <c r="G218" s="223"/>
      <c r="H218" s="241"/>
      <c r="I218" s="242"/>
      <c r="J218" s="243" t="str">
        <f>IFERROR(MIN('MP Calculations'!$E$29/I218,1),"-")</f>
        <v>-</v>
      </c>
      <c r="K218" s="244"/>
      <c r="L218" s="245"/>
      <c r="M218" s="245"/>
      <c r="N218" s="245"/>
      <c r="O218" s="246" t="str">
        <f t="shared" si="11"/>
        <v>-</v>
      </c>
      <c r="P218" s="247" t="str">
        <f t="shared" si="5"/>
        <v>-</v>
      </c>
      <c r="Q218" s="81"/>
      <c r="R218" s="81"/>
    </row>
    <row r="219" spans="3:18" x14ac:dyDescent="0.2">
      <c r="D219" s="133"/>
    </row>
  </sheetData>
  <sheetProtection algorithmName="SHA-512" hashValue="3g77J2Z1XSdr/F0znSatTsNJ7IAum5qcm58XyLBZxJpxm5IW8ygSpWyEemvRpdIoMjWbU6+isxorrBLQU8vEdw==" saltValue="dorfrPFddJwT653a3ThUiQ==" spinCount="100000" sheet="1" objects="1" scenarios="1"/>
  <conditionalFormatting sqref="F22:F218">
    <cfRule type="containsText" dxfId="5" priority="2" operator="containsText" text="ERROR">
      <formula>NOT(ISERROR(SEARCH("ERROR",F22)))</formula>
    </cfRule>
  </conditionalFormatting>
  <conditionalFormatting sqref="J22:J218">
    <cfRule type="cellIs" dxfId="4" priority="1" operator="equal">
      <formula>1</formula>
    </cfRule>
  </conditionalFormatting>
  <hyperlinks>
    <hyperlink ref="E7" location="'Asset exclusions'!A1" display="'Asset exclusions'!A1" xr:uid="{00000000-0004-0000-0600-000000000000}"/>
  </hyperlinks>
  <pageMargins left="0.7" right="0.7" top="0.75" bottom="0.75" header="0.3" footer="0.3"/>
  <pageSetup paperSize="9" orientation="portrait" horizontalDpi="200" verticalDpi="20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7" tint="0.79998168889431442"/>
  </sheetPr>
  <dimension ref="C1:R1501"/>
  <sheetViews>
    <sheetView showGridLines="0" workbookViewId="0">
      <pane ySplit="21" topLeftCell="A22" activePane="bottomLeft" state="frozen"/>
      <selection activeCell="A22" sqref="A22"/>
      <selection pane="bottomLeft" activeCell="O69" sqref="O69"/>
    </sheetView>
  </sheetViews>
  <sheetFormatPr defaultRowHeight="11.4" x14ac:dyDescent="0.2"/>
  <cols>
    <col min="1" max="2" width="2.75" customWidth="1"/>
    <col min="3" max="3" width="15.75" customWidth="1"/>
    <col min="4" max="4" width="84.5" customWidth="1"/>
    <col min="5" max="5" width="15.75" customWidth="1"/>
    <col min="6" max="6" width="25.875" bestFit="1" customWidth="1"/>
    <col min="7" max="7" width="2.75" customWidth="1"/>
    <col min="8" max="10" width="15.75" customWidth="1"/>
    <col min="11" max="11" width="2.75" customWidth="1"/>
    <col min="12" max="13" width="15.75" hidden="1" customWidth="1"/>
    <col min="14" max="14" width="18" hidden="1" customWidth="1"/>
    <col min="15" max="16" width="15.75" customWidth="1"/>
    <col min="18" max="18" width="13.875" bestFit="1" customWidth="1"/>
  </cols>
  <sheetData>
    <row r="1" spans="3:18" hidden="1" x14ac:dyDescent="0.2">
      <c r="E1" s="38"/>
    </row>
    <row r="2" spans="3:18" hidden="1" x14ac:dyDescent="0.2">
      <c r="E2" s="38"/>
      <c r="F2" s="38"/>
    </row>
    <row r="3" spans="3:18" ht="21" hidden="1" x14ac:dyDescent="0.4">
      <c r="C3" s="63" t="s">
        <v>190</v>
      </c>
    </row>
    <row r="4" spans="3:18" hidden="1" x14ac:dyDescent="0.2"/>
    <row r="5" spans="3:18" hidden="1" x14ac:dyDescent="0.2"/>
    <row r="6" spans="3:18" ht="12" hidden="1" customHeight="1" x14ac:dyDescent="0.25">
      <c r="C6" s="124" t="str">
        <f ca="1">"Consideration must be given to the principles regarding asset exclusions presented on the '"&amp;MID(CELL("filename",'Asset exclusions'!A1),FIND("]",CELL("filename",'Asset exclusions'!A1))+1,255)&amp;"' worksheet before they are entered into the register."</f>
        <v>Consideration must be given to the principles regarding asset exclusions presented on the 'Asset exclusions' worksheet before they are entered into the register.</v>
      </c>
      <c r="D6" s="81"/>
      <c r="E6" s="81"/>
      <c r="F6" s="81"/>
      <c r="G6" s="81"/>
      <c r="H6" s="81"/>
      <c r="I6" s="81"/>
      <c r="J6" s="81"/>
      <c r="K6" s="81"/>
      <c r="L6" s="81"/>
      <c r="M6" s="81"/>
      <c r="N6" s="81"/>
      <c r="O6" s="81"/>
      <c r="P6" s="81"/>
      <c r="Q6" s="81"/>
      <c r="R6" s="81"/>
    </row>
    <row r="7" spans="3:18" ht="12" hidden="1" x14ac:dyDescent="0.25">
      <c r="C7" s="177" t="str">
        <f ca="1">"Hyperlink to the '"&amp;MID(CELL("filename",'Asset exclusions'!A1),FIND("]",CELL("filename",'Asset exclusions'!A1))+1,255)&amp;"' worksheet:"</f>
        <v>Hyperlink to the 'Asset exclusions' worksheet:</v>
      </c>
      <c r="E7" s="178" t="s">
        <v>174</v>
      </c>
      <c r="G7" s="81"/>
      <c r="H7" s="81"/>
      <c r="I7" s="81"/>
      <c r="J7" s="81"/>
      <c r="K7" s="81"/>
      <c r="L7" s="81"/>
      <c r="M7" s="81"/>
      <c r="N7" s="81"/>
      <c r="O7" s="81"/>
      <c r="P7" s="81"/>
      <c r="Q7" s="81"/>
      <c r="R7" s="81"/>
    </row>
    <row r="8" spans="3:18" ht="12" hidden="1" x14ac:dyDescent="0.25">
      <c r="C8" s="177"/>
      <c r="E8" s="178"/>
      <c r="G8" s="81"/>
      <c r="H8" s="81"/>
      <c r="I8" s="81"/>
      <c r="J8" s="81"/>
      <c r="K8" s="81"/>
      <c r="L8" s="81"/>
      <c r="M8" s="81"/>
      <c r="N8" s="81"/>
      <c r="O8" s="81"/>
      <c r="P8" s="81"/>
      <c r="Q8" s="81"/>
      <c r="R8" s="81"/>
    </row>
    <row r="9" spans="3:18" ht="12" hidden="1" x14ac:dyDescent="0.25">
      <c r="C9" s="177" t="s">
        <v>221</v>
      </c>
      <c r="E9" s="178"/>
      <c r="G9" s="81"/>
      <c r="H9" s="81"/>
      <c r="I9" s="81"/>
      <c r="J9" s="81"/>
      <c r="K9" s="81"/>
      <c r="L9" s="81"/>
      <c r="M9" s="81"/>
      <c r="N9" s="81"/>
      <c r="O9" s="81"/>
      <c r="P9" s="81"/>
      <c r="Q9" s="81"/>
      <c r="R9" s="81"/>
    </row>
    <row r="10" spans="3:18" ht="12" hidden="1" x14ac:dyDescent="0.25">
      <c r="C10" s="177" t="s">
        <v>224</v>
      </c>
      <c r="E10" s="178"/>
      <c r="G10" s="81"/>
      <c r="H10" s="81"/>
      <c r="I10" s="81"/>
      <c r="J10" s="81"/>
      <c r="K10" s="81"/>
      <c r="L10" s="81"/>
      <c r="M10" s="81"/>
      <c r="N10" s="81"/>
      <c r="O10" s="81"/>
      <c r="P10" s="81"/>
      <c r="Q10" s="81"/>
      <c r="R10" s="81"/>
    </row>
    <row r="11" spans="3:18" ht="12" hidden="1" x14ac:dyDescent="0.25">
      <c r="C11" s="177" t="s">
        <v>223</v>
      </c>
      <c r="E11" s="178"/>
      <c r="G11" s="81"/>
      <c r="H11" s="81"/>
      <c r="I11" s="81"/>
      <c r="J11" s="81"/>
      <c r="K11" s="81"/>
      <c r="L11" s="81"/>
      <c r="M11" s="81"/>
      <c r="N11" s="81"/>
      <c r="O11" s="81"/>
      <c r="P11" s="81"/>
      <c r="Q11" s="81"/>
      <c r="R11" s="81"/>
    </row>
    <row r="12" spans="3:18" ht="12" hidden="1" x14ac:dyDescent="0.25">
      <c r="C12" s="177" t="s">
        <v>222</v>
      </c>
      <c r="E12" s="178"/>
      <c r="G12" s="81"/>
      <c r="H12" s="81"/>
      <c r="I12" s="81"/>
      <c r="J12" s="81"/>
      <c r="K12" s="81"/>
      <c r="L12" s="81"/>
      <c r="M12" s="81"/>
      <c r="N12" s="81"/>
      <c r="O12" s="81"/>
      <c r="P12" s="81"/>
      <c r="Q12" s="81"/>
      <c r="R12" s="81"/>
    </row>
    <row r="13" spans="3:18" x14ac:dyDescent="0.2">
      <c r="C13" s="81"/>
      <c r="D13" s="81"/>
      <c r="E13" s="81"/>
      <c r="F13" s="81"/>
      <c r="G13" s="81"/>
      <c r="H13" s="81"/>
      <c r="I13" s="81"/>
      <c r="J13" s="81"/>
      <c r="K13" s="81"/>
      <c r="L13" s="81"/>
      <c r="M13" s="81"/>
      <c r="N13" s="81"/>
      <c r="O13" s="81"/>
      <c r="P13" s="81"/>
      <c r="Q13" s="81"/>
      <c r="R13" s="81"/>
    </row>
    <row r="14" spans="3:18" ht="12" x14ac:dyDescent="0.25">
      <c r="C14" s="111" t="s">
        <v>52</v>
      </c>
      <c r="D14" s="81"/>
      <c r="E14" s="81"/>
      <c r="F14" s="81"/>
      <c r="G14" s="81"/>
      <c r="H14" s="81"/>
      <c r="I14" s="81"/>
      <c r="J14" s="81"/>
      <c r="K14" s="81"/>
      <c r="L14" s="81"/>
      <c r="M14" s="81"/>
      <c r="N14" s="81"/>
      <c r="O14" s="81"/>
      <c r="P14" s="81"/>
      <c r="Q14" s="81"/>
      <c r="R14" s="81"/>
    </row>
    <row r="15" spans="3:18" x14ac:dyDescent="0.2">
      <c r="C15" s="112" t="s">
        <v>56</v>
      </c>
      <c r="D15" s="81"/>
      <c r="E15" s="116">
        <f>'General inputs'!$H$18+1</f>
        <v>46204</v>
      </c>
      <c r="F15" s="81"/>
      <c r="G15" s="81"/>
      <c r="H15" s="81"/>
      <c r="I15" s="81"/>
      <c r="J15" s="81"/>
      <c r="K15" s="81"/>
      <c r="L15" s="81"/>
      <c r="M15" s="81"/>
      <c r="N15" s="81"/>
      <c r="O15" s="81"/>
      <c r="P15" s="81"/>
      <c r="Q15" s="81"/>
      <c r="R15" s="81"/>
    </row>
    <row r="16" spans="3:18" x14ac:dyDescent="0.2">
      <c r="C16" s="112"/>
      <c r="D16" s="81"/>
      <c r="E16" s="81"/>
      <c r="F16" s="81"/>
      <c r="G16" s="81"/>
      <c r="H16" s="81"/>
      <c r="I16" s="81"/>
      <c r="J16" s="81"/>
      <c r="K16" s="81"/>
      <c r="L16" s="81"/>
      <c r="M16" s="81"/>
      <c r="N16" s="81"/>
      <c r="O16" s="81"/>
      <c r="P16" s="81"/>
      <c r="Q16" s="81"/>
      <c r="R16" s="81"/>
    </row>
    <row r="17" spans="3:18" x14ac:dyDescent="0.2">
      <c r="C17" s="81"/>
      <c r="D17" s="81"/>
      <c r="E17" s="81"/>
      <c r="F17" s="81"/>
      <c r="G17" s="81"/>
      <c r="H17" s="81"/>
      <c r="I17" s="81"/>
      <c r="J17" s="81"/>
      <c r="K17" s="81"/>
      <c r="L17" s="81"/>
      <c r="M17" s="81"/>
      <c r="N17" s="81"/>
      <c r="O17" s="81"/>
      <c r="P17" s="81"/>
      <c r="Q17" s="81"/>
      <c r="R17" s="81"/>
    </row>
    <row r="18" spans="3:18" ht="15.6" x14ac:dyDescent="0.3">
      <c r="C18" s="196" t="s">
        <v>196</v>
      </c>
      <c r="E18" s="81"/>
      <c r="F18" s="81"/>
      <c r="G18" s="81"/>
      <c r="H18" s="81"/>
      <c r="I18" s="81"/>
      <c r="J18" s="81"/>
      <c r="K18" s="81"/>
      <c r="L18" s="81"/>
      <c r="M18" s="81"/>
      <c r="N18" s="81"/>
      <c r="O18" s="81"/>
      <c r="P18" s="81"/>
      <c r="Q18" s="81"/>
      <c r="R18" s="81"/>
    </row>
    <row r="19" spans="3:18" x14ac:dyDescent="0.2">
      <c r="C19" s="81"/>
      <c r="D19" s="81"/>
      <c r="E19" s="81"/>
      <c r="F19" s="81"/>
      <c r="G19" s="81"/>
      <c r="H19" s="81"/>
      <c r="I19" s="81"/>
      <c r="J19" s="81"/>
      <c r="K19" s="81"/>
      <c r="L19" s="81"/>
      <c r="M19" s="81"/>
      <c r="N19" s="81"/>
      <c r="O19" s="81"/>
      <c r="P19" s="81"/>
      <c r="Q19" s="81"/>
      <c r="R19" s="81"/>
    </row>
    <row r="20" spans="3:18" ht="12" x14ac:dyDescent="0.25">
      <c r="C20" s="111" t="s">
        <v>16</v>
      </c>
      <c r="D20" s="81"/>
      <c r="E20" s="81"/>
      <c r="F20" s="81"/>
      <c r="G20" s="81"/>
      <c r="H20" s="111" t="s">
        <v>17</v>
      </c>
      <c r="I20" s="81"/>
      <c r="J20" s="81"/>
      <c r="K20" s="81"/>
      <c r="L20" s="111" t="s">
        <v>18</v>
      </c>
      <c r="M20" s="111"/>
      <c r="N20" s="81"/>
      <c r="O20" s="81"/>
      <c r="P20" s="81"/>
      <c r="Q20" s="81"/>
      <c r="R20" s="81"/>
    </row>
    <row r="21" spans="3:18" ht="45.6" x14ac:dyDescent="0.2">
      <c r="C21" s="35" t="s">
        <v>13</v>
      </c>
      <c r="D21" s="35" t="s">
        <v>12</v>
      </c>
      <c r="E21" s="35" t="s">
        <v>14</v>
      </c>
      <c r="F21" s="35" t="s">
        <v>24</v>
      </c>
      <c r="G21" s="81"/>
      <c r="H21" s="35" t="s">
        <v>29</v>
      </c>
      <c r="I21" s="35" t="s">
        <v>88</v>
      </c>
      <c r="J21" s="35" t="s">
        <v>86</v>
      </c>
      <c r="K21" s="81"/>
      <c r="L21" s="35" t="s">
        <v>87</v>
      </c>
      <c r="M21" s="35" t="s">
        <v>109</v>
      </c>
      <c r="N21" s="35" t="str">
        <f>"MEERA value per unit/measure of length (B) 
("&amp;'General inputs'!$H$42&amp;" as at 1 July "&amp;LEFT('General inputs'!$I$40,4)&amp;")"</f>
        <v>MEERA value per unit/measure of length (B) 
($ as at 1 July 2026)</v>
      </c>
      <c r="O21" s="35" t="str">
        <f>"Total MEERA value (A x B)
("&amp;'General inputs'!$H$42&amp;", $"&amp;'General inputs'!$I$40&amp;")"</f>
        <v>Total MEERA value (A x B)
($, $2026-27)</v>
      </c>
      <c r="P21" s="35" t="str">
        <f>"MEERA value to be recovered via DSP ("&amp;'General inputs'!$H$42&amp;", $"&amp;'General inputs'!$I$40&amp;")"</f>
        <v>MEERA value to be recovered via DSP ($, $2026-27)</v>
      </c>
      <c r="Q21" s="81"/>
      <c r="R21" s="81"/>
    </row>
    <row r="22" spans="3:18" x14ac:dyDescent="0.2">
      <c r="C22" s="213"/>
      <c r="D22" s="221" t="s">
        <v>537</v>
      </c>
      <c r="E22" s="216">
        <v>46204</v>
      </c>
      <c r="F22" s="222" t="str">
        <f>IF(E22="","-",IF(E22&lt;$E$15,"ERROR - date outside of range",IF(MONTH(E22)&gt;=7,YEAR(E22)&amp;"-"&amp;RIGHT(YEAR(E22),2)+1,YEAR(E22)-1&amp;"-"&amp;RIGHT(YEAR(E22),2))))</f>
        <v>2026-27</v>
      </c>
      <c r="G22" s="223"/>
      <c r="H22" s="232" t="s">
        <v>247</v>
      </c>
      <c r="I22" s="235">
        <v>28055.521896044054</v>
      </c>
      <c r="J22" s="225">
        <f>IFERROR(MIN('MP Calculations'!$E$29/I22,1),"-")</f>
        <v>1</v>
      </c>
      <c r="K22" s="238"/>
      <c r="L22" s="213"/>
      <c r="M22" s="213"/>
      <c r="N22" s="213"/>
      <c r="O22" s="296">
        <v>26997313.426792223</v>
      </c>
      <c r="P22" s="229">
        <f>IF(O22="-","-",IF(E22&lt;$E$15,0,O22*J22))</f>
        <v>26997313.426792223</v>
      </c>
      <c r="Q22" s="81"/>
      <c r="R22" s="254"/>
    </row>
    <row r="23" spans="3:18" x14ac:dyDescent="0.2">
      <c r="C23" s="214"/>
      <c r="D23" s="261" t="s">
        <v>539</v>
      </c>
      <c r="E23" s="216">
        <v>46204</v>
      </c>
      <c r="F23" s="231" t="str">
        <f t="shared" ref="F23:F52" si="0">IF(E23="","-",IF(E23&lt;$E$15,"ERROR - date outside of range",IF(MONTH(E23)&gt;=7,YEAR(E23)&amp;"-"&amp;RIGHT(YEAR(E23),2)+1,YEAR(E23)-1&amp;"-"&amp;RIGHT(YEAR(E23),2))))</f>
        <v>2026-27</v>
      </c>
      <c r="G23" s="223"/>
      <c r="H23" s="232" t="s">
        <v>247</v>
      </c>
      <c r="I23" s="214">
        <f t="shared" ref="I23:I86" si="1">$I$22</f>
        <v>28055.521896044054</v>
      </c>
      <c r="J23" s="233">
        <f>IFERROR(MIN('MP Calculations'!$E$29/I23,1),"-")</f>
        <v>1</v>
      </c>
      <c r="K23" s="238"/>
      <c r="L23" s="250"/>
      <c r="M23" s="232"/>
      <c r="N23" s="249"/>
      <c r="O23" s="296">
        <v>6150854.6039014021</v>
      </c>
      <c r="P23" s="237">
        <f t="shared" ref="P23:P52" si="2">IF(O23="-","-",IF(E23&lt;$E$15,0,O23*J23))</f>
        <v>6150854.6039014021</v>
      </c>
      <c r="Q23" s="81"/>
      <c r="R23" s="254"/>
    </row>
    <row r="24" spans="3:18" x14ac:dyDescent="0.2">
      <c r="C24" s="214"/>
      <c r="D24" s="261" t="s">
        <v>249</v>
      </c>
      <c r="E24" s="216">
        <v>46204</v>
      </c>
      <c r="F24" s="231" t="str">
        <f t="shared" si="0"/>
        <v>2026-27</v>
      </c>
      <c r="G24" s="223"/>
      <c r="H24" s="251" t="s">
        <v>247</v>
      </c>
      <c r="I24" s="214">
        <f t="shared" si="1"/>
        <v>28055.521896044054</v>
      </c>
      <c r="J24" s="233">
        <f>IFERROR(MIN('MP Calculations'!$E$29/I24,1),"-")</f>
        <v>1</v>
      </c>
      <c r="K24" s="238"/>
      <c r="L24" s="214"/>
      <c r="M24" s="214"/>
      <c r="N24" s="214"/>
      <c r="O24" s="296">
        <v>2995569.3144710716</v>
      </c>
      <c r="P24" s="237">
        <f t="shared" si="2"/>
        <v>2995569.3144710716</v>
      </c>
      <c r="Q24" s="81"/>
      <c r="R24" s="254"/>
    </row>
    <row r="25" spans="3:18" x14ac:dyDescent="0.2">
      <c r="C25" s="214"/>
      <c r="D25" s="261" t="s">
        <v>250</v>
      </c>
      <c r="E25" s="216">
        <v>46204</v>
      </c>
      <c r="F25" s="231" t="str">
        <f t="shared" si="0"/>
        <v>2026-27</v>
      </c>
      <c r="G25" s="223"/>
      <c r="H25" s="251" t="s">
        <v>247</v>
      </c>
      <c r="I25" s="214">
        <f t="shared" si="1"/>
        <v>28055.521896044054</v>
      </c>
      <c r="J25" s="233">
        <f>IFERROR(MIN('MP Calculations'!$E$29/I25,1),"-")</f>
        <v>1</v>
      </c>
      <c r="K25" s="238"/>
      <c r="L25" s="214"/>
      <c r="M25" s="214"/>
      <c r="N25" s="214"/>
      <c r="O25" s="296">
        <v>4311449.0940929987</v>
      </c>
      <c r="P25" s="237">
        <f t="shared" si="2"/>
        <v>4311449.0940929987</v>
      </c>
      <c r="Q25" s="81"/>
      <c r="R25" s="254"/>
    </row>
    <row r="26" spans="3:18" x14ac:dyDescent="0.2">
      <c r="C26" s="214"/>
      <c r="D26" s="261" t="s">
        <v>251</v>
      </c>
      <c r="E26" s="216">
        <v>46204</v>
      </c>
      <c r="F26" s="231" t="str">
        <f t="shared" si="0"/>
        <v>2026-27</v>
      </c>
      <c r="G26" s="223"/>
      <c r="H26" s="251" t="s">
        <v>247</v>
      </c>
      <c r="I26" s="214">
        <f t="shared" si="1"/>
        <v>28055.521896044054</v>
      </c>
      <c r="J26" s="233">
        <f>IFERROR(MIN('MP Calculations'!$E$29/I26,1),"-")</f>
        <v>1</v>
      </c>
      <c r="K26" s="238"/>
      <c r="L26" s="214"/>
      <c r="M26" s="214"/>
      <c r="N26" s="214"/>
      <c r="O26" s="296">
        <v>1082104.6331727093</v>
      </c>
      <c r="P26" s="237">
        <f t="shared" si="2"/>
        <v>1082104.6331727093</v>
      </c>
      <c r="Q26" s="81"/>
      <c r="R26" s="254"/>
    </row>
    <row r="27" spans="3:18" x14ac:dyDescent="0.2">
      <c r="C27" s="214"/>
      <c r="D27" s="261" t="s">
        <v>252</v>
      </c>
      <c r="E27" s="216">
        <v>46204</v>
      </c>
      <c r="F27" s="231" t="str">
        <f t="shared" si="0"/>
        <v>2026-27</v>
      </c>
      <c r="G27" s="223"/>
      <c r="H27" s="251" t="s">
        <v>247</v>
      </c>
      <c r="I27" s="214">
        <f t="shared" si="1"/>
        <v>28055.521896044054</v>
      </c>
      <c r="J27" s="233">
        <f>IFERROR(MIN('MP Calculations'!$E$29/I27,1),"-")</f>
        <v>1</v>
      </c>
      <c r="K27" s="238"/>
      <c r="L27" s="214"/>
      <c r="M27" s="214"/>
      <c r="N27" s="214"/>
      <c r="O27" s="296">
        <v>2574661.1662808373</v>
      </c>
      <c r="P27" s="237">
        <f t="shared" si="2"/>
        <v>2574661.1662808373</v>
      </c>
      <c r="Q27" s="81"/>
      <c r="R27" s="254"/>
    </row>
    <row r="28" spans="3:18" x14ac:dyDescent="0.2">
      <c r="C28" s="214"/>
      <c r="D28" s="261" t="s">
        <v>253</v>
      </c>
      <c r="E28" s="216">
        <v>46204</v>
      </c>
      <c r="F28" s="231" t="str">
        <f t="shared" si="0"/>
        <v>2026-27</v>
      </c>
      <c r="G28" s="223"/>
      <c r="H28" s="251" t="s">
        <v>247</v>
      </c>
      <c r="I28" s="214">
        <f t="shared" si="1"/>
        <v>28055.521896044054</v>
      </c>
      <c r="J28" s="233">
        <f>IFERROR(MIN('MP Calculations'!$E$29/I28,1),"-")</f>
        <v>1</v>
      </c>
      <c r="K28" s="238"/>
      <c r="L28" s="214"/>
      <c r="M28" s="214"/>
      <c r="N28" s="214"/>
      <c r="O28" s="296">
        <v>1286697.0070429821</v>
      </c>
      <c r="P28" s="237">
        <f t="shared" si="2"/>
        <v>1286697.0070429821</v>
      </c>
      <c r="Q28" s="81"/>
      <c r="R28" s="254"/>
    </row>
    <row r="29" spans="3:18" x14ac:dyDescent="0.2">
      <c r="C29" s="214"/>
      <c r="D29" s="261" t="s">
        <v>254</v>
      </c>
      <c r="E29" s="216">
        <v>46204</v>
      </c>
      <c r="F29" s="231" t="str">
        <f t="shared" si="0"/>
        <v>2026-27</v>
      </c>
      <c r="G29" s="223"/>
      <c r="H29" s="251" t="s">
        <v>247</v>
      </c>
      <c r="I29" s="214">
        <f t="shared" si="1"/>
        <v>28055.521896044054</v>
      </c>
      <c r="J29" s="233">
        <f>IFERROR(MIN('MP Calculations'!$E$29/I29,1),"-")</f>
        <v>1</v>
      </c>
      <c r="K29" s="238"/>
      <c r="L29" s="214"/>
      <c r="M29" s="214"/>
      <c r="N29" s="214"/>
      <c r="O29" s="296">
        <v>860182.80229480716</v>
      </c>
      <c r="P29" s="237">
        <f t="shared" si="2"/>
        <v>860182.80229480716</v>
      </c>
      <c r="Q29" s="81"/>
      <c r="R29" s="254"/>
    </row>
    <row r="30" spans="3:18" x14ac:dyDescent="0.2">
      <c r="C30" s="214"/>
      <c r="D30" s="261" t="s">
        <v>255</v>
      </c>
      <c r="E30" s="216">
        <v>46204</v>
      </c>
      <c r="F30" s="231" t="str">
        <f t="shared" si="0"/>
        <v>2026-27</v>
      </c>
      <c r="G30" s="223"/>
      <c r="H30" s="251" t="s">
        <v>247</v>
      </c>
      <c r="I30" s="214">
        <f t="shared" si="1"/>
        <v>28055.521896044054</v>
      </c>
      <c r="J30" s="233">
        <f>IFERROR(MIN('MP Calculations'!$E$29/I30,1),"-")</f>
        <v>1</v>
      </c>
      <c r="K30" s="238"/>
      <c r="L30" s="214"/>
      <c r="M30" s="214"/>
      <c r="N30" s="214"/>
      <c r="O30" s="296">
        <v>2776408.442437374</v>
      </c>
      <c r="P30" s="237">
        <f t="shared" si="2"/>
        <v>2776408.442437374</v>
      </c>
      <c r="Q30" s="81"/>
      <c r="R30" s="254"/>
    </row>
    <row r="31" spans="3:18" x14ac:dyDescent="0.2">
      <c r="C31" s="214"/>
      <c r="D31" s="261" t="s">
        <v>256</v>
      </c>
      <c r="E31" s="216">
        <v>46569</v>
      </c>
      <c r="F31" s="231" t="str">
        <f t="shared" si="0"/>
        <v>2027-28</v>
      </c>
      <c r="G31" s="223"/>
      <c r="H31" s="251" t="s">
        <v>247</v>
      </c>
      <c r="I31" s="214">
        <f t="shared" si="1"/>
        <v>28055.521896044054</v>
      </c>
      <c r="J31" s="233">
        <f>IFERROR(MIN('MP Calculations'!$E$29/I31,1),"-")</f>
        <v>1</v>
      </c>
      <c r="K31" s="238"/>
      <c r="L31" s="214"/>
      <c r="M31" s="214"/>
      <c r="N31" s="214"/>
      <c r="O31" s="296">
        <v>316380.85937575618</v>
      </c>
      <c r="P31" s="237">
        <f t="shared" si="2"/>
        <v>316380.85937575618</v>
      </c>
      <c r="Q31" s="81"/>
      <c r="R31" s="254"/>
    </row>
    <row r="32" spans="3:18" x14ac:dyDescent="0.2">
      <c r="C32" s="214"/>
      <c r="D32" s="261" t="s">
        <v>257</v>
      </c>
      <c r="E32" s="216">
        <v>46569</v>
      </c>
      <c r="F32" s="231" t="str">
        <f t="shared" si="0"/>
        <v>2027-28</v>
      </c>
      <c r="G32" s="223"/>
      <c r="H32" s="251" t="s">
        <v>247</v>
      </c>
      <c r="I32" s="214">
        <f t="shared" si="1"/>
        <v>28055.521896044054</v>
      </c>
      <c r="J32" s="233">
        <f>IFERROR(MIN('MP Calculations'!$E$29/I32,1),"-")</f>
        <v>1</v>
      </c>
      <c r="K32" s="238"/>
      <c r="L32" s="214"/>
      <c r="M32" s="214"/>
      <c r="N32" s="214"/>
      <c r="O32" s="296">
        <v>1200080.1536020194</v>
      </c>
      <c r="P32" s="237">
        <f t="shared" si="2"/>
        <v>1200080.1536020194</v>
      </c>
      <c r="Q32" s="81"/>
      <c r="R32" s="254"/>
    </row>
    <row r="33" spans="3:18" x14ac:dyDescent="0.2">
      <c r="C33" s="214"/>
      <c r="D33" s="261" t="s">
        <v>258</v>
      </c>
      <c r="E33" s="216">
        <v>46569</v>
      </c>
      <c r="F33" s="231" t="str">
        <f t="shared" si="0"/>
        <v>2027-28</v>
      </c>
      <c r="G33" s="223"/>
      <c r="H33" s="251" t="s">
        <v>247</v>
      </c>
      <c r="I33" s="214">
        <f t="shared" si="1"/>
        <v>28055.521896044054</v>
      </c>
      <c r="J33" s="233">
        <f>IFERROR(MIN('MP Calculations'!$E$29/I33,1),"-")</f>
        <v>1</v>
      </c>
      <c r="K33" s="238"/>
      <c r="L33" s="214"/>
      <c r="M33" s="214"/>
      <c r="N33" s="214"/>
      <c r="O33" s="296">
        <v>32608.989687265381</v>
      </c>
      <c r="P33" s="237">
        <f t="shared" si="2"/>
        <v>32608.989687265381</v>
      </c>
      <c r="Q33" s="81"/>
      <c r="R33" s="254"/>
    </row>
    <row r="34" spans="3:18" x14ac:dyDescent="0.2">
      <c r="C34" s="214"/>
      <c r="D34" s="261" t="s">
        <v>259</v>
      </c>
      <c r="E34" s="216">
        <v>46569</v>
      </c>
      <c r="F34" s="231" t="str">
        <f t="shared" si="0"/>
        <v>2027-28</v>
      </c>
      <c r="G34" s="223"/>
      <c r="H34" s="251" t="s">
        <v>247</v>
      </c>
      <c r="I34" s="214">
        <f t="shared" si="1"/>
        <v>28055.521896044054</v>
      </c>
      <c r="J34" s="233">
        <f>IFERROR(MIN('MP Calculations'!$E$29/I34,1),"-")</f>
        <v>1</v>
      </c>
      <c r="K34" s="238"/>
      <c r="L34" s="214"/>
      <c r="M34" s="214"/>
      <c r="N34" s="214"/>
      <c r="O34" s="296">
        <v>84510.593186531478</v>
      </c>
      <c r="P34" s="237">
        <f t="shared" si="2"/>
        <v>84510.593186531478</v>
      </c>
      <c r="Q34" s="81"/>
      <c r="R34" s="254"/>
    </row>
    <row r="35" spans="3:18" x14ac:dyDescent="0.2">
      <c r="C35" s="214"/>
      <c r="D35" s="261" t="s">
        <v>260</v>
      </c>
      <c r="E35" s="216">
        <v>46569</v>
      </c>
      <c r="F35" s="231" t="str">
        <f t="shared" si="0"/>
        <v>2027-28</v>
      </c>
      <c r="G35" s="223"/>
      <c r="H35" s="251" t="s">
        <v>247</v>
      </c>
      <c r="I35" s="214">
        <f t="shared" si="1"/>
        <v>28055.521896044054</v>
      </c>
      <c r="J35" s="233">
        <f>IFERROR(MIN('MP Calculations'!$E$29/I35,1),"-")</f>
        <v>1</v>
      </c>
      <c r="K35" s="238"/>
      <c r="L35" s="214"/>
      <c r="M35" s="214"/>
      <c r="N35" s="214"/>
      <c r="O35" s="296">
        <v>394234.92969471443</v>
      </c>
      <c r="P35" s="237">
        <f t="shared" si="2"/>
        <v>394234.92969471443</v>
      </c>
      <c r="Q35" s="81"/>
      <c r="R35" s="254"/>
    </row>
    <row r="36" spans="3:18" x14ac:dyDescent="0.2">
      <c r="C36" s="214"/>
      <c r="D36" s="261" t="s">
        <v>261</v>
      </c>
      <c r="E36" s="216">
        <v>46569</v>
      </c>
      <c r="F36" s="231" t="str">
        <f t="shared" si="0"/>
        <v>2027-28</v>
      </c>
      <c r="G36" s="223"/>
      <c r="H36" s="251" t="s">
        <v>247</v>
      </c>
      <c r="I36" s="214">
        <f t="shared" si="1"/>
        <v>28055.521896044054</v>
      </c>
      <c r="J36" s="233">
        <f>IFERROR(MIN('MP Calculations'!$E$29/I36,1),"-")</f>
        <v>1</v>
      </c>
      <c r="K36" s="238"/>
      <c r="L36" s="214"/>
      <c r="M36" s="214"/>
      <c r="N36" s="214"/>
      <c r="O36" s="296">
        <v>121922.96948766221</v>
      </c>
      <c r="P36" s="237">
        <f t="shared" si="2"/>
        <v>121922.96948766221</v>
      </c>
      <c r="Q36" s="81"/>
      <c r="R36" s="254"/>
    </row>
    <row r="37" spans="3:18" x14ac:dyDescent="0.2">
      <c r="C37" s="214"/>
      <c r="D37" s="261" t="s">
        <v>262</v>
      </c>
      <c r="E37" s="216">
        <v>46569</v>
      </c>
      <c r="F37" s="231" t="str">
        <f t="shared" si="0"/>
        <v>2027-28</v>
      </c>
      <c r="G37" s="223"/>
      <c r="H37" s="251" t="s">
        <v>247</v>
      </c>
      <c r="I37" s="214">
        <f t="shared" si="1"/>
        <v>28055.521896044054</v>
      </c>
      <c r="J37" s="233">
        <f>IFERROR(MIN('MP Calculations'!$E$29/I37,1),"-")</f>
        <v>1</v>
      </c>
      <c r="K37" s="238"/>
      <c r="L37" s="214"/>
      <c r="M37" s="214"/>
      <c r="N37" s="214"/>
      <c r="O37" s="296">
        <v>100047.62025406967</v>
      </c>
      <c r="P37" s="237">
        <f t="shared" si="2"/>
        <v>100047.62025406967</v>
      </c>
      <c r="Q37" s="81"/>
      <c r="R37" s="254"/>
    </row>
    <row r="38" spans="3:18" x14ac:dyDescent="0.2">
      <c r="C38" s="214"/>
      <c r="D38" s="261" t="s">
        <v>263</v>
      </c>
      <c r="E38" s="216">
        <v>46569</v>
      </c>
      <c r="F38" s="231" t="str">
        <f t="shared" si="0"/>
        <v>2027-28</v>
      </c>
      <c r="G38" s="223"/>
      <c r="H38" s="251" t="s">
        <v>247</v>
      </c>
      <c r="I38" s="214">
        <f t="shared" si="1"/>
        <v>28055.521896044054</v>
      </c>
      <c r="J38" s="233">
        <f>IFERROR(MIN('MP Calculations'!$E$29/I38,1),"-")</f>
        <v>1</v>
      </c>
      <c r="K38" s="238"/>
      <c r="L38" s="214"/>
      <c r="M38" s="214"/>
      <c r="N38" s="214"/>
      <c r="O38" s="296">
        <v>7466091.5079544596</v>
      </c>
      <c r="P38" s="237">
        <f t="shared" si="2"/>
        <v>7466091.5079544596</v>
      </c>
      <c r="Q38" s="81"/>
      <c r="R38" s="254"/>
    </row>
    <row r="39" spans="3:18" x14ac:dyDescent="0.2">
      <c r="C39" s="214"/>
      <c r="D39" s="261" t="s">
        <v>264</v>
      </c>
      <c r="E39" s="216">
        <v>46569</v>
      </c>
      <c r="F39" s="231" t="str">
        <f t="shared" si="0"/>
        <v>2027-28</v>
      </c>
      <c r="G39" s="223"/>
      <c r="H39" s="251" t="s">
        <v>247</v>
      </c>
      <c r="I39" s="214">
        <f t="shared" si="1"/>
        <v>28055.521896044054</v>
      </c>
      <c r="J39" s="233">
        <f>IFERROR(MIN('MP Calculations'!$E$29/I39,1),"-")</f>
        <v>1</v>
      </c>
      <c r="K39" s="238"/>
      <c r="L39" s="214"/>
      <c r="M39" s="214"/>
      <c r="N39" s="214"/>
      <c r="O39" s="296">
        <v>4666198.5679631634</v>
      </c>
      <c r="P39" s="237">
        <f t="shared" si="2"/>
        <v>4666198.5679631634</v>
      </c>
      <c r="Q39" s="81"/>
      <c r="R39" s="254"/>
    </row>
    <row r="40" spans="3:18" x14ac:dyDescent="0.2">
      <c r="C40" s="214"/>
      <c r="D40" s="261" t="s">
        <v>265</v>
      </c>
      <c r="E40" s="216">
        <v>46569</v>
      </c>
      <c r="F40" s="231" t="str">
        <f t="shared" si="0"/>
        <v>2027-28</v>
      </c>
      <c r="G40" s="223"/>
      <c r="H40" s="251" t="s">
        <v>247</v>
      </c>
      <c r="I40" s="214">
        <f t="shared" si="1"/>
        <v>28055.521896044054</v>
      </c>
      <c r="J40" s="233">
        <f>IFERROR(MIN('MP Calculations'!$E$29/I40,1),"-")</f>
        <v>1</v>
      </c>
      <c r="K40" s="238"/>
      <c r="L40" s="214"/>
      <c r="M40" s="214"/>
      <c r="N40" s="214"/>
      <c r="O40" s="296">
        <v>24032049.516582556</v>
      </c>
      <c r="P40" s="237">
        <f t="shared" si="2"/>
        <v>24032049.516582556</v>
      </c>
      <c r="Q40" s="81"/>
      <c r="R40" s="254"/>
    </row>
    <row r="41" spans="3:18" x14ac:dyDescent="0.2">
      <c r="C41" s="214"/>
      <c r="D41" s="261" t="s">
        <v>266</v>
      </c>
      <c r="E41" s="216">
        <v>46569</v>
      </c>
      <c r="F41" s="231" t="str">
        <f t="shared" si="0"/>
        <v>2027-28</v>
      </c>
      <c r="G41" s="223"/>
      <c r="H41" s="251" t="s">
        <v>247</v>
      </c>
      <c r="I41" s="214">
        <f t="shared" si="1"/>
        <v>28055.521896044054</v>
      </c>
      <c r="J41" s="233">
        <f>IFERROR(MIN('MP Calculations'!$E$29/I41,1),"-")</f>
        <v>1</v>
      </c>
      <c r="K41" s="238"/>
      <c r="L41" s="214"/>
      <c r="M41" s="214"/>
      <c r="N41" s="214"/>
      <c r="O41" s="296">
        <v>9580809.6930760983</v>
      </c>
      <c r="P41" s="237">
        <f t="shared" si="2"/>
        <v>9580809.6930760983</v>
      </c>
      <c r="Q41" s="81"/>
      <c r="R41" s="254"/>
    </row>
    <row r="42" spans="3:18" x14ac:dyDescent="0.2">
      <c r="C42" s="214"/>
      <c r="D42" s="261" t="s">
        <v>267</v>
      </c>
      <c r="E42" s="216">
        <v>46569</v>
      </c>
      <c r="F42" s="231" t="str">
        <f t="shared" si="0"/>
        <v>2027-28</v>
      </c>
      <c r="G42" s="223"/>
      <c r="H42" s="251" t="s">
        <v>247</v>
      </c>
      <c r="I42" s="214">
        <f t="shared" si="1"/>
        <v>28055.521896044054</v>
      </c>
      <c r="J42" s="233">
        <f>IFERROR(MIN('MP Calculations'!$E$29/I42,1),"-")</f>
        <v>1</v>
      </c>
      <c r="K42" s="238"/>
      <c r="L42" s="214"/>
      <c r="M42" s="214"/>
      <c r="N42" s="214"/>
      <c r="O42" s="296">
        <v>7772267.6602487154</v>
      </c>
      <c r="P42" s="237">
        <f t="shared" si="2"/>
        <v>7772267.6602487154</v>
      </c>
      <c r="Q42" s="81"/>
      <c r="R42" s="254"/>
    </row>
    <row r="43" spans="3:18" x14ac:dyDescent="0.2">
      <c r="C43" s="214"/>
      <c r="D43" s="261" t="s">
        <v>268</v>
      </c>
      <c r="E43" s="216">
        <v>46569</v>
      </c>
      <c r="F43" s="231" t="str">
        <f t="shared" si="0"/>
        <v>2027-28</v>
      </c>
      <c r="G43" s="223"/>
      <c r="H43" s="251" t="s">
        <v>247</v>
      </c>
      <c r="I43" s="214">
        <f t="shared" si="1"/>
        <v>28055.521896044054</v>
      </c>
      <c r="J43" s="233">
        <f>IFERROR(MIN('MP Calculations'!$E$29/I43,1),"-")</f>
        <v>1</v>
      </c>
      <c r="K43" s="238"/>
      <c r="L43" s="214"/>
      <c r="M43" s="214"/>
      <c r="N43" s="214"/>
      <c r="O43" s="296">
        <v>43002.015911058763</v>
      </c>
      <c r="P43" s="237">
        <f t="shared" si="2"/>
        <v>43002.015911058763</v>
      </c>
      <c r="Q43" s="81"/>
      <c r="R43" s="254"/>
    </row>
    <row r="44" spans="3:18" x14ac:dyDescent="0.2">
      <c r="C44" s="214"/>
      <c r="D44" s="261" t="s">
        <v>269</v>
      </c>
      <c r="E44" s="216">
        <v>46569</v>
      </c>
      <c r="F44" s="231" t="str">
        <f t="shared" si="0"/>
        <v>2027-28</v>
      </c>
      <c r="G44" s="223"/>
      <c r="H44" s="251" t="s">
        <v>247</v>
      </c>
      <c r="I44" s="214">
        <f t="shared" si="1"/>
        <v>28055.521896044054</v>
      </c>
      <c r="J44" s="233">
        <f>IFERROR(MIN('MP Calculations'!$E$29/I44,1),"-")</f>
        <v>1</v>
      </c>
      <c r="K44" s="238"/>
      <c r="L44" s="214"/>
      <c r="M44" s="214"/>
      <c r="N44" s="214"/>
      <c r="O44" s="296">
        <v>136702.33092475528</v>
      </c>
      <c r="P44" s="237">
        <f t="shared" si="2"/>
        <v>136702.33092475528</v>
      </c>
      <c r="Q44" s="81"/>
      <c r="R44" s="254"/>
    </row>
    <row r="45" spans="3:18" x14ac:dyDescent="0.2">
      <c r="C45" s="214"/>
      <c r="D45" s="261" t="s">
        <v>270</v>
      </c>
      <c r="E45" s="216">
        <v>46569</v>
      </c>
      <c r="F45" s="231" t="str">
        <f t="shared" si="0"/>
        <v>2027-28</v>
      </c>
      <c r="G45" s="223"/>
      <c r="H45" s="251" t="s">
        <v>247</v>
      </c>
      <c r="I45" s="214">
        <f t="shared" si="1"/>
        <v>28055.521896044054</v>
      </c>
      <c r="J45" s="233">
        <f>IFERROR(MIN('MP Calculations'!$E$29/I45,1),"-")</f>
        <v>1</v>
      </c>
      <c r="K45" s="238"/>
      <c r="L45" s="214"/>
      <c r="M45" s="214"/>
      <c r="N45" s="214"/>
      <c r="O45" s="296">
        <v>19490.938975975601</v>
      </c>
      <c r="P45" s="237">
        <f t="shared" si="2"/>
        <v>19490.938975975601</v>
      </c>
      <c r="Q45" s="81"/>
      <c r="R45" s="254"/>
    </row>
    <row r="46" spans="3:18" x14ac:dyDescent="0.2">
      <c r="C46" s="214"/>
      <c r="D46" s="261" t="s">
        <v>271</v>
      </c>
      <c r="E46" s="216">
        <v>46569</v>
      </c>
      <c r="F46" s="231" t="str">
        <f t="shared" si="0"/>
        <v>2027-28</v>
      </c>
      <c r="G46" s="223"/>
      <c r="H46" s="251" t="s">
        <v>247</v>
      </c>
      <c r="I46" s="214">
        <f t="shared" si="1"/>
        <v>28055.521896044054</v>
      </c>
      <c r="J46" s="233">
        <f>IFERROR(MIN('MP Calculations'!$E$29/I46,1),"-")</f>
        <v>1</v>
      </c>
      <c r="K46" s="238"/>
      <c r="L46" s="214"/>
      <c r="M46" s="214"/>
      <c r="N46" s="214"/>
      <c r="O46" s="296">
        <v>232253.95592616848</v>
      </c>
      <c r="P46" s="237">
        <f t="shared" si="2"/>
        <v>232253.95592616848</v>
      </c>
      <c r="Q46" s="81"/>
      <c r="R46" s="254"/>
    </row>
    <row r="47" spans="3:18" x14ac:dyDescent="0.2">
      <c r="C47" s="214"/>
      <c r="D47" s="261" t="s">
        <v>272</v>
      </c>
      <c r="E47" s="216">
        <v>46569</v>
      </c>
      <c r="F47" s="231" t="str">
        <f t="shared" si="0"/>
        <v>2027-28</v>
      </c>
      <c r="G47" s="223"/>
      <c r="H47" s="251" t="s">
        <v>247</v>
      </c>
      <c r="I47" s="214">
        <f t="shared" si="1"/>
        <v>28055.521896044054</v>
      </c>
      <c r="J47" s="233">
        <f>IFERROR(MIN('MP Calculations'!$E$29/I47,1),"-")</f>
        <v>1</v>
      </c>
      <c r="K47" s="238"/>
      <c r="L47" s="214"/>
      <c r="M47" s="214"/>
      <c r="N47" s="214"/>
      <c r="O47" s="296">
        <v>119165.20830819281</v>
      </c>
      <c r="P47" s="237">
        <f t="shared" si="2"/>
        <v>119165.20830819281</v>
      </c>
      <c r="Q47" s="81"/>
      <c r="R47" s="254"/>
    </row>
    <row r="48" spans="3:18" x14ac:dyDescent="0.2">
      <c r="C48" s="214"/>
      <c r="D48" s="261" t="s">
        <v>273</v>
      </c>
      <c r="E48" s="216">
        <v>46569</v>
      </c>
      <c r="F48" s="231" t="str">
        <f t="shared" si="0"/>
        <v>2027-28</v>
      </c>
      <c r="G48" s="223"/>
      <c r="H48" s="251" t="s">
        <v>247</v>
      </c>
      <c r="I48" s="214">
        <f t="shared" si="1"/>
        <v>28055.521896044054</v>
      </c>
      <c r="J48" s="233">
        <f>IFERROR(MIN('MP Calculations'!$E$29/I48,1),"-")</f>
        <v>1</v>
      </c>
      <c r="K48" s="238"/>
      <c r="L48" s="214"/>
      <c r="M48" s="214"/>
      <c r="N48" s="214"/>
      <c r="O48" s="296">
        <v>316022.12767611223</v>
      </c>
      <c r="P48" s="237">
        <f t="shared" si="2"/>
        <v>316022.12767611223</v>
      </c>
      <c r="Q48" s="81"/>
      <c r="R48" s="254"/>
    </row>
    <row r="49" spans="3:18" x14ac:dyDescent="0.2">
      <c r="C49" s="214"/>
      <c r="D49" s="261" t="s">
        <v>274</v>
      </c>
      <c r="E49" s="216">
        <v>46569</v>
      </c>
      <c r="F49" s="231" t="str">
        <f t="shared" si="0"/>
        <v>2027-28</v>
      </c>
      <c r="G49" s="223"/>
      <c r="H49" s="251" t="s">
        <v>247</v>
      </c>
      <c r="I49" s="214">
        <f t="shared" si="1"/>
        <v>28055.521896044054</v>
      </c>
      <c r="J49" s="233">
        <f>IFERROR(MIN('MP Calculations'!$E$29/I49,1),"-")</f>
        <v>1</v>
      </c>
      <c r="K49" s="238"/>
      <c r="L49" s="214"/>
      <c r="M49" s="214"/>
      <c r="N49" s="214"/>
      <c r="O49" s="296">
        <v>236760.48210085125</v>
      </c>
      <c r="P49" s="237">
        <f t="shared" si="2"/>
        <v>236760.48210085125</v>
      </c>
      <c r="Q49" s="81"/>
      <c r="R49" s="254"/>
    </row>
    <row r="50" spans="3:18" x14ac:dyDescent="0.2">
      <c r="C50" s="214"/>
      <c r="D50" s="261" t="s">
        <v>275</v>
      </c>
      <c r="E50" s="216">
        <v>46569</v>
      </c>
      <c r="F50" s="231" t="str">
        <f t="shared" si="0"/>
        <v>2027-28</v>
      </c>
      <c r="G50" s="223"/>
      <c r="H50" s="251" t="s">
        <v>247</v>
      </c>
      <c r="I50" s="214">
        <f t="shared" si="1"/>
        <v>28055.521896044054</v>
      </c>
      <c r="J50" s="233">
        <f>IFERROR(MIN('MP Calculations'!$E$29/I50,1),"-")</f>
        <v>1</v>
      </c>
      <c r="K50" s="238"/>
      <c r="L50" s="214"/>
      <c r="M50" s="214"/>
      <c r="N50" s="214"/>
      <c r="O50" s="296">
        <v>89274.881007956224</v>
      </c>
      <c r="P50" s="237">
        <f t="shared" si="2"/>
        <v>89274.881007956224</v>
      </c>
      <c r="Q50" s="81"/>
      <c r="R50" s="254"/>
    </row>
    <row r="51" spans="3:18" x14ac:dyDescent="0.2">
      <c r="C51" s="214"/>
      <c r="D51" s="261" t="s">
        <v>276</v>
      </c>
      <c r="E51" s="216">
        <v>46569</v>
      </c>
      <c r="F51" s="231" t="str">
        <f t="shared" si="0"/>
        <v>2027-28</v>
      </c>
      <c r="G51" s="223"/>
      <c r="H51" s="251" t="s">
        <v>247</v>
      </c>
      <c r="I51" s="214">
        <f t="shared" si="1"/>
        <v>28055.521896044054</v>
      </c>
      <c r="J51" s="233">
        <f>IFERROR(MIN('MP Calculations'!$E$29/I51,1),"-")</f>
        <v>1</v>
      </c>
      <c r="K51" s="238"/>
      <c r="L51" s="214"/>
      <c r="M51" s="214"/>
      <c r="N51" s="214"/>
      <c r="O51" s="296">
        <v>217483.27335714651</v>
      </c>
      <c r="P51" s="237">
        <f t="shared" si="2"/>
        <v>217483.27335714651</v>
      </c>
      <c r="Q51" s="81"/>
      <c r="R51" s="254"/>
    </row>
    <row r="52" spans="3:18" x14ac:dyDescent="0.2">
      <c r="C52" s="214"/>
      <c r="D52" s="261" t="s">
        <v>277</v>
      </c>
      <c r="E52" s="216">
        <v>46569</v>
      </c>
      <c r="F52" s="231" t="str">
        <f t="shared" si="0"/>
        <v>2027-28</v>
      </c>
      <c r="G52" s="223"/>
      <c r="H52" s="251" t="s">
        <v>247</v>
      </c>
      <c r="I52" s="214">
        <f t="shared" si="1"/>
        <v>28055.521896044054</v>
      </c>
      <c r="J52" s="233">
        <f>IFERROR(MIN('MP Calculations'!$E$29/I52,1),"-")</f>
        <v>1</v>
      </c>
      <c r="K52" s="238"/>
      <c r="L52" s="214"/>
      <c r="M52" s="214"/>
      <c r="N52" s="214"/>
      <c r="O52" s="296">
        <v>451285.47654950659</v>
      </c>
      <c r="P52" s="237">
        <f t="shared" si="2"/>
        <v>451285.47654950659</v>
      </c>
      <c r="Q52" s="81"/>
      <c r="R52" s="254"/>
    </row>
    <row r="53" spans="3:18" x14ac:dyDescent="0.2">
      <c r="C53" s="214"/>
      <c r="D53" s="261" t="s">
        <v>278</v>
      </c>
      <c r="E53" s="216">
        <v>46569</v>
      </c>
      <c r="F53" s="231" t="str">
        <f t="shared" ref="F53:F116" si="3">IF(E53="","-",IF(E53&lt;$E$15,"ERROR - date outside of range",IF(MONTH(E53)&gt;=7,YEAR(E53)&amp;"-"&amp;RIGHT(YEAR(E53),2)+1,YEAR(E53)-1&amp;"-"&amp;RIGHT(YEAR(E53),2))))</f>
        <v>2027-28</v>
      </c>
      <c r="G53" s="223"/>
      <c r="H53" s="251" t="s">
        <v>247</v>
      </c>
      <c r="I53" s="214">
        <f t="shared" si="1"/>
        <v>28055.521896044054</v>
      </c>
      <c r="J53" s="233">
        <f>IFERROR(MIN('MP Calculations'!$E$29/I53,1),"-")</f>
        <v>1</v>
      </c>
      <c r="K53" s="238"/>
      <c r="L53" s="214"/>
      <c r="M53" s="214"/>
      <c r="N53" s="214"/>
      <c r="O53" s="296">
        <v>253623.90329811518</v>
      </c>
      <c r="P53" s="237">
        <f t="shared" ref="P53:P116" si="4">IF(O53="-","-",IF(E53&lt;$E$15,0,O53*J53))</f>
        <v>253623.90329811518</v>
      </c>
      <c r="Q53" s="81"/>
      <c r="R53" s="81"/>
    </row>
    <row r="54" spans="3:18" x14ac:dyDescent="0.2">
      <c r="C54" s="235"/>
      <c r="D54" s="261" t="s">
        <v>279</v>
      </c>
      <c r="E54" s="216">
        <v>46569</v>
      </c>
      <c r="F54" s="257" t="str">
        <f t="shared" si="3"/>
        <v>2027-28</v>
      </c>
      <c r="G54" s="234"/>
      <c r="H54" s="232" t="s">
        <v>247</v>
      </c>
      <c r="I54" s="235">
        <f t="shared" si="1"/>
        <v>28055.521896044054</v>
      </c>
      <c r="J54" s="258">
        <f>IFERROR(MIN('MP Calculations'!$E$29/I54,1),"-")</f>
        <v>1</v>
      </c>
      <c r="K54" s="259"/>
      <c r="L54" s="235"/>
      <c r="M54" s="235"/>
      <c r="N54" s="235"/>
      <c r="O54" s="296">
        <v>325086.3978236579</v>
      </c>
      <c r="P54" s="260">
        <f t="shared" si="4"/>
        <v>325086.3978236579</v>
      </c>
    </row>
    <row r="55" spans="3:18" x14ac:dyDescent="0.2">
      <c r="C55" s="235"/>
      <c r="D55" s="261" t="s">
        <v>280</v>
      </c>
      <c r="E55" s="216">
        <v>46569</v>
      </c>
      <c r="F55" s="257" t="str">
        <f t="shared" si="3"/>
        <v>2027-28</v>
      </c>
      <c r="G55" s="234"/>
      <c r="H55" s="232" t="s">
        <v>247</v>
      </c>
      <c r="I55" s="235">
        <f t="shared" si="1"/>
        <v>28055.521896044054</v>
      </c>
      <c r="J55" s="258">
        <f>IFERROR(MIN('MP Calculations'!$E$29/I55,1),"-")</f>
        <v>1</v>
      </c>
      <c r="K55" s="259"/>
      <c r="L55" s="235"/>
      <c r="M55" s="235"/>
      <c r="N55" s="235"/>
      <c r="O55" s="296">
        <v>588268.41600491072</v>
      </c>
      <c r="P55" s="260">
        <f t="shared" si="4"/>
        <v>588268.41600491072</v>
      </c>
    </row>
    <row r="56" spans="3:18" x14ac:dyDescent="0.2">
      <c r="C56" s="235"/>
      <c r="D56" s="261" t="s">
        <v>281</v>
      </c>
      <c r="E56" s="216">
        <v>46569</v>
      </c>
      <c r="F56" s="257" t="str">
        <f t="shared" si="3"/>
        <v>2027-28</v>
      </c>
      <c r="G56" s="234"/>
      <c r="H56" s="232" t="s">
        <v>247</v>
      </c>
      <c r="I56" s="235">
        <f t="shared" si="1"/>
        <v>28055.521896044054</v>
      </c>
      <c r="J56" s="258">
        <f>IFERROR(MIN('MP Calculations'!$E$29/I56,1),"-")</f>
        <v>1</v>
      </c>
      <c r="K56" s="259"/>
      <c r="L56" s="235"/>
      <c r="M56" s="235"/>
      <c r="N56" s="235"/>
      <c r="O56" s="296">
        <v>1651246.7712141934</v>
      </c>
      <c r="P56" s="260">
        <f t="shared" si="4"/>
        <v>1651246.7712141934</v>
      </c>
    </row>
    <row r="57" spans="3:18" x14ac:dyDescent="0.2">
      <c r="C57" s="235"/>
      <c r="D57" s="261" t="s">
        <v>282</v>
      </c>
      <c r="E57" s="216">
        <v>46569</v>
      </c>
      <c r="F57" s="257" t="str">
        <f t="shared" si="3"/>
        <v>2027-28</v>
      </c>
      <c r="G57" s="234"/>
      <c r="H57" s="232" t="s">
        <v>247</v>
      </c>
      <c r="I57" s="235">
        <f t="shared" si="1"/>
        <v>28055.521896044054</v>
      </c>
      <c r="J57" s="258">
        <f>IFERROR(MIN('MP Calculations'!$E$29/I57,1),"-")</f>
        <v>1</v>
      </c>
      <c r="K57" s="259"/>
      <c r="L57" s="235"/>
      <c r="M57" s="235"/>
      <c r="N57" s="235"/>
      <c r="O57" s="296">
        <v>179108.3720970299</v>
      </c>
      <c r="P57" s="260">
        <f t="shared" si="4"/>
        <v>179108.3720970299</v>
      </c>
    </row>
    <row r="58" spans="3:18" x14ac:dyDescent="0.2">
      <c r="C58" s="235"/>
      <c r="D58" s="261" t="s">
        <v>283</v>
      </c>
      <c r="E58" s="216">
        <v>46569</v>
      </c>
      <c r="F58" s="257" t="str">
        <f t="shared" si="3"/>
        <v>2027-28</v>
      </c>
      <c r="G58" s="234"/>
      <c r="H58" s="232" t="s">
        <v>247</v>
      </c>
      <c r="I58" s="235">
        <f t="shared" si="1"/>
        <v>28055.521896044054</v>
      </c>
      <c r="J58" s="258">
        <f>IFERROR(MIN('MP Calculations'!$E$29/I58,1),"-")</f>
        <v>1</v>
      </c>
      <c r="K58" s="259"/>
      <c r="L58" s="235"/>
      <c r="M58" s="235"/>
      <c r="N58" s="235"/>
      <c r="O58" s="296">
        <v>265809.62374833139</v>
      </c>
      <c r="P58" s="260">
        <f t="shared" si="4"/>
        <v>265809.62374833139</v>
      </c>
    </row>
    <row r="59" spans="3:18" x14ac:dyDescent="0.2">
      <c r="C59" s="235"/>
      <c r="D59" s="261" t="s">
        <v>284</v>
      </c>
      <c r="E59" s="216">
        <v>46569</v>
      </c>
      <c r="F59" s="257" t="str">
        <f t="shared" si="3"/>
        <v>2027-28</v>
      </c>
      <c r="G59" s="234"/>
      <c r="H59" s="232" t="s">
        <v>247</v>
      </c>
      <c r="I59" s="235">
        <f t="shared" si="1"/>
        <v>28055.521896044054</v>
      </c>
      <c r="J59" s="258">
        <f>IFERROR(MIN('MP Calculations'!$E$29/I59,1),"-")</f>
        <v>1</v>
      </c>
      <c r="K59" s="259"/>
      <c r="L59" s="235"/>
      <c r="M59" s="235"/>
      <c r="N59" s="235"/>
      <c r="O59" s="296">
        <v>564014.8190440865</v>
      </c>
      <c r="P59" s="260">
        <f t="shared" si="4"/>
        <v>564014.8190440865</v>
      </c>
    </row>
    <row r="60" spans="3:18" x14ac:dyDescent="0.2">
      <c r="C60" s="235"/>
      <c r="D60" s="261" t="s">
        <v>285</v>
      </c>
      <c r="E60" s="216">
        <v>46569</v>
      </c>
      <c r="F60" s="257" t="str">
        <f t="shared" si="3"/>
        <v>2027-28</v>
      </c>
      <c r="G60" s="234"/>
      <c r="H60" s="232" t="s">
        <v>247</v>
      </c>
      <c r="I60" s="235">
        <f t="shared" si="1"/>
        <v>28055.521896044054</v>
      </c>
      <c r="J60" s="258">
        <f>IFERROR(MIN('MP Calculations'!$E$29/I60,1),"-")</f>
        <v>1</v>
      </c>
      <c r="K60" s="259"/>
      <c r="L60" s="235"/>
      <c r="M60" s="235"/>
      <c r="N60" s="235"/>
      <c r="O60" s="296">
        <v>57202.517950588786</v>
      </c>
      <c r="P60" s="260">
        <f t="shared" si="4"/>
        <v>57202.517950588786</v>
      </c>
    </row>
    <row r="61" spans="3:18" x14ac:dyDescent="0.2">
      <c r="C61" s="235"/>
      <c r="D61" s="261" t="s">
        <v>286</v>
      </c>
      <c r="E61" s="216">
        <v>46569</v>
      </c>
      <c r="F61" s="257" t="str">
        <f t="shared" si="3"/>
        <v>2027-28</v>
      </c>
      <c r="G61" s="234"/>
      <c r="H61" s="232" t="s">
        <v>247</v>
      </c>
      <c r="I61" s="235">
        <f t="shared" si="1"/>
        <v>28055.521896044054</v>
      </c>
      <c r="J61" s="258">
        <f>IFERROR(MIN('MP Calculations'!$E$29/I61,1),"-")</f>
        <v>1</v>
      </c>
      <c r="K61" s="259"/>
      <c r="L61" s="235"/>
      <c r="M61" s="235"/>
      <c r="N61" s="235"/>
      <c r="O61" s="296">
        <v>173080.58006508625</v>
      </c>
      <c r="P61" s="260">
        <f t="shared" si="4"/>
        <v>173080.58006508625</v>
      </c>
    </row>
    <row r="62" spans="3:18" x14ac:dyDescent="0.2">
      <c r="C62" s="235"/>
      <c r="D62" s="261" t="s">
        <v>287</v>
      </c>
      <c r="E62" s="216">
        <v>46569</v>
      </c>
      <c r="F62" s="257" t="str">
        <f t="shared" si="3"/>
        <v>2027-28</v>
      </c>
      <c r="G62" s="234"/>
      <c r="H62" s="232" t="s">
        <v>247</v>
      </c>
      <c r="I62" s="235">
        <f t="shared" si="1"/>
        <v>28055.521896044054</v>
      </c>
      <c r="J62" s="258">
        <f>IFERROR(MIN('MP Calculations'!$E$29/I62,1),"-")</f>
        <v>1</v>
      </c>
      <c r="K62" s="259"/>
      <c r="L62" s="235"/>
      <c r="M62" s="235"/>
      <c r="N62" s="235"/>
      <c r="O62" s="296">
        <v>79401.33624166908</v>
      </c>
      <c r="P62" s="260">
        <f t="shared" si="4"/>
        <v>79401.33624166908</v>
      </c>
    </row>
    <row r="63" spans="3:18" x14ac:dyDescent="0.2">
      <c r="C63" s="235"/>
      <c r="D63" s="261" t="s">
        <v>288</v>
      </c>
      <c r="E63" s="216">
        <v>46569</v>
      </c>
      <c r="F63" s="257" t="str">
        <f t="shared" si="3"/>
        <v>2027-28</v>
      </c>
      <c r="G63" s="234"/>
      <c r="H63" s="232" t="s">
        <v>247</v>
      </c>
      <c r="I63" s="235">
        <f t="shared" si="1"/>
        <v>28055.521896044054</v>
      </c>
      <c r="J63" s="258">
        <f>IFERROR(MIN('MP Calculations'!$E$29/I63,1),"-")</f>
        <v>1</v>
      </c>
      <c r="K63" s="259"/>
      <c r="L63" s="235"/>
      <c r="M63" s="235"/>
      <c r="N63" s="235"/>
      <c r="O63" s="296">
        <v>156740.69032693311</v>
      </c>
      <c r="P63" s="260">
        <f t="shared" si="4"/>
        <v>156740.69032693311</v>
      </c>
    </row>
    <row r="64" spans="3:18" x14ac:dyDescent="0.2">
      <c r="C64" s="235"/>
      <c r="D64" s="261" t="s">
        <v>289</v>
      </c>
      <c r="E64" s="216">
        <v>46569</v>
      </c>
      <c r="F64" s="257" t="str">
        <f t="shared" si="3"/>
        <v>2027-28</v>
      </c>
      <c r="G64" s="234"/>
      <c r="H64" s="232" t="s">
        <v>247</v>
      </c>
      <c r="I64" s="235">
        <f t="shared" si="1"/>
        <v>28055.521896044054</v>
      </c>
      <c r="J64" s="258">
        <f>IFERROR(MIN('MP Calculations'!$E$29/I64,1),"-")</f>
        <v>1</v>
      </c>
      <c r="K64" s="259"/>
      <c r="L64" s="235"/>
      <c r="M64" s="235"/>
      <c r="N64" s="235"/>
      <c r="O64" s="296">
        <v>43326.507750248275</v>
      </c>
      <c r="P64" s="260">
        <f t="shared" si="4"/>
        <v>43326.507750248275</v>
      </c>
    </row>
    <row r="65" spans="3:16" x14ac:dyDescent="0.2">
      <c r="C65" s="235"/>
      <c r="D65" s="261" t="s">
        <v>290</v>
      </c>
      <c r="E65" s="216">
        <v>46569</v>
      </c>
      <c r="F65" s="257" t="str">
        <f t="shared" si="3"/>
        <v>2027-28</v>
      </c>
      <c r="G65" s="234"/>
      <c r="H65" s="232" t="s">
        <v>247</v>
      </c>
      <c r="I65" s="235">
        <f t="shared" si="1"/>
        <v>28055.521896044054</v>
      </c>
      <c r="J65" s="258">
        <f>IFERROR(MIN('MP Calculations'!$E$29/I65,1),"-")</f>
        <v>1</v>
      </c>
      <c r="K65" s="259"/>
      <c r="L65" s="235"/>
      <c r="M65" s="235"/>
      <c r="N65" s="235"/>
      <c r="O65" s="296">
        <v>99164.243982639877</v>
      </c>
      <c r="P65" s="260">
        <f t="shared" si="4"/>
        <v>99164.243982639877</v>
      </c>
    </row>
    <row r="66" spans="3:16" x14ac:dyDescent="0.2">
      <c r="C66" s="235"/>
      <c r="D66" s="261" t="s">
        <v>291</v>
      </c>
      <c r="E66" s="216">
        <v>46569</v>
      </c>
      <c r="F66" s="257" t="str">
        <f t="shared" si="3"/>
        <v>2027-28</v>
      </c>
      <c r="G66" s="234"/>
      <c r="H66" s="232" t="s">
        <v>247</v>
      </c>
      <c r="I66" s="235">
        <f t="shared" si="1"/>
        <v>28055.521896044054</v>
      </c>
      <c r="J66" s="258">
        <f>IFERROR(MIN('MP Calculations'!$E$29/I66,1),"-")</f>
        <v>1</v>
      </c>
      <c r="K66" s="259"/>
      <c r="L66" s="235"/>
      <c r="M66" s="235"/>
      <c r="N66" s="235"/>
      <c r="O66" s="296">
        <v>163629.13491673357</v>
      </c>
      <c r="P66" s="260">
        <f t="shared" si="4"/>
        <v>163629.13491673357</v>
      </c>
    </row>
    <row r="67" spans="3:16" x14ac:dyDescent="0.2">
      <c r="C67" s="235"/>
      <c r="D67" s="261" t="s">
        <v>292</v>
      </c>
      <c r="E67" s="216">
        <v>46569</v>
      </c>
      <c r="F67" s="257" t="str">
        <f t="shared" si="3"/>
        <v>2027-28</v>
      </c>
      <c r="G67" s="234"/>
      <c r="H67" s="232" t="s">
        <v>247</v>
      </c>
      <c r="I67" s="235">
        <f t="shared" si="1"/>
        <v>28055.521896044054</v>
      </c>
      <c r="J67" s="258">
        <f>IFERROR(MIN('MP Calculations'!$E$29/I67,1),"-")</f>
        <v>1</v>
      </c>
      <c r="K67" s="259"/>
      <c r="L67" s="235"/>
      <c r="M67" s="235"/>
      <c r="N67" s="235"/>
      <c r="O67" s="296">
        <v>39161.397786770875</v>
      </c>
      <c r="P67" s="260">
        <f t="shared" si="4"/>
        <v>39161.397786770875</v>
      </c>
    </row>
    <row r="68" spans="3:16" x14ac:dyDescent="0.2">
      <c r="C68" s="235"/>
      <c r="D68" s="261" t="s">
        <v>293</v>
      </c>
      <c r="E68" s="216">
        <v>46569</v>
      </c>
      <c r="F68" s="257" t="str">
        <f t="shared" si="3"/>
        <v>2027-28</v>
      </c>
      <c r="G68" s="234"/>
      <c r="H68" s="232" t="s">
        <v>247</v>
      </c>
      <c r="I68" s="235">
        <f t="shared" si="1"/>
        <v>28055.521896044054</v>
      </c>
      <c r="J68" s="258">
        <f>IFERROR(MIN('MP Calculations'!$E$29/I68,1),"-")</f>
        <v>1</v>
      </c>
      <c r="K68" s="259"/>
      <c r="L68" s="235"/>
      <c r="M68" s="235"/>
      <c r="N68" s="235"/>
      <c r="O68" s="296">
        <v>303665.81139664428</v>
      </c>
      <c r="P68" s="260">
        <f t="shared" si="4"/>
        <v>303665.81139664428</v>
      </c>
    </row>
    <row r="69" spans="3:16" x14ac:dyDescent="0.2">
      <c r="C69" s="235"/>
      <c r="D69" s="261" t="s">
        <v>249</v>
      </c>
      <c r="E69" s="216">
        <v>46569</v>
      </c>
      <c r="F69" s="257" t="str">
        <f t="shared" si="3"/>
        <v>2027-28</v>
      </c>
      <c r="G69" s="234"/>
      <c r="H69" s="232" t="s">
        <v>247</v>
      </c>
      <c r="I69" s="235">
        <f t="shared" si="1"/>
        <v>28055.521896044054</v>
      </c>
      <c r="J69" s="258">
        <f>IFERROR(MIN('MP Calculations'!$E$29/I69,1),"-")</f>
        <v>1</v>
      </c>
      <c r="K69" s="259"/>
      <c r="L69" s="235"/>
      <c r="M69" s="235"/>
      <c r="N69" s="235"/>
      <c r="O69" s="296">
        <v>4079538.1928352397</v>
      </c>
      <c r="P69" s="260">
        <f t="shared" si="4"/>
        <v>4079538.1928352397</v>
      </c>
    </row>
    <row r="70" spans="3:16" x14ac:dyDescent="0.2">
      <c r="C70" s="235"/>
      <c r="D70" s="261" t="s">
        <v>250</v>
      </c>
      <c r="E70" s="216">
        <v>46569</v>
      </c>
      <c r="F70" s="257" t="str">
        <f t="shared" si="3"/>
        <v>2027-28</v>
      </c>
      <c r="G70" s="234"/>
      <c r="H70" s="232" t="s">
        <v>247</v>
      </c>
      <c r="I70" s="235">
        <f t="shared" si="1"/>
        <v>28055.521896044054</v>
      </c>
      <c r="J70" s="258">
        <f>IFERROR(MIN('MP Calculations'!$E$29/I70,1),"-")</f>
        <v>1</v>
      </c>
      <c r="K70" s="259"/>
      <c r="L70" s="235"/>
      <c r="M70" s="235"/>
      <c r="N70" s="235"/>
      <c r="O70" s="296">
        <v>5871578.7883288981</v>
      </c>
      <c r="P70" s="260">
        <f t="shared" si="4"/>
        <v>5871578.7883288981</v>
      </c>
    </row>
    <row r="71" spans="3:16" x14ac:dyDescent="0.2">
      <c r="C71" s="235"/>
      <c r="D71" s="261" t="s">
        <v>251</v>
      </c>
      <c r="E71" s="216">
        <v>46569</v>
      </c>
      <c r="F71" s="257" t="str">
        <f t="shared" si="3"/>
        <v>2027-28</v>
      </c>
      <c r="G71" s="234"/>
      <c r="H71" s="232" t="s">
        <v>247</v>
      </c>
      <c r="I71" s="235">
        <f t="shared" si="1"/>
        <v>28055.521896044054</v>
      </c>
      <c r="J71" s="258">
        <f>IFERROR(MIN('MP Calculations'!$E$29/I71,1),"-")</f>
        <v>1</v>
      </c>
      <c r="K71" s="259"/>
      <c r="L71" s="235"/>
      <c r="M71" s="235"/>
      <c r="N71" s="235"/>
      <c r="O71" s="296">
        <v>1473672.1859001624</v>
      </c>
      <c r="P71" s="260">
        <f t="shared" si="4"/>
        <v>1473672.1859001624</v>
      </c>
    </row>
    <row r="72" spans="3:16" x14ac:dyDescent="0.2">
      <c r="C72" s="235"/>
      <c r="D72" s="261" t="s">
        <v>252</v>
      </c>
      <c r="E72" s="216">
        <v>46569</v>
      </c>
      <c r="F72" s="257" t="str">
        <f t="shared" si="3"/>
        <v>2027-28</v>
      </c>
      <c r="G72" s="234"/>
      <c r="H72" s="232" t="s">
        <v>247</v>
      </c>
      <c r="I72" s="235">
        <f t="shared" si="1"/>
        <v>28055.521896044054</v>
      </c>
      <c r="J72" s="258">
        <f>IFERROR(MIN('MP Calculations'!$E$29/I72,1),"-")</f>
        <v>1</v>
      </c>
      <c r="K72" s="259"/>
      <c r="L72" s="235"/>
      <c r="M72" s="235"/>
      <c r="N72" s="235"/>
      <c r="O72" s="296">
        <v>3506321.3228657981</v>
      </c>
      <c r="P72" s="260">
        <f t="shared" si="4"/>
        <v>3506321.3228657981</v>
      </c>
    </row>
    <row r="73" spans="3:16" x14ac:dyDescent="0.2">
      <c r="C73" s="235"/>
      <c r="D73" s="261" t="s">
        <v>253</v>
      </c>
      <c r="E73" s="216">
        <v>46569</v>
      </c>
      <c r="F73" s="257" t="str">
        <f t="shared" si="3"/>
        <v>2027-28</v>
      </c>
      <c r="G73" s="234"/>
      <c r="H73" s="232" t="s">
        <v>247</v>
      </c>
      <c r="I73" s="235">
        <f t="shared" si="1"/>
        <v>28055.521896044054</v>
      </c>
      <c r="J73" s="258">
        <f>IFERROR(MIN('MP Calculations'!$E$29/I73,1),"-")</f>
        <v>1</v>
      </c>
      <c r="K73" s="259"/>
      <c r="L73" s="235"/>
      <c r="M73" s="235"/>
      <c r="N73" s="235"/>
      <c r="O73" s="296">
        <v>1752297.8211457208</v>
      </c>
      <c r="P73" s="260">
        <f t="shared" si="4"/>
        <v>1752297.8211457208</v>
      </c>
    </row>
    <row r="74" spans="3:16" x14ac:dyDescent="0.2">
      <c r="C74" s="235"/>
      <c r="D74" s="261" t="s">
        <v>254</v>
      </c>
      <c r="E74" s="216">
        <v>46569</v>
      </c>
      <c r="F74" s="257" t="str">
        <f t="shared" si="3"/>
        <v>2027-28</v>
      </c>
      <c r="G74" s="234"/>
      <c r="H74" s="232" t="s">
        <v>247</v>
      </c>
      <c r="I74" s="235">
        <f t="shared" si="1"/>
        <v>28055.521896044054</v>
      </c>
      <c r="J74" s="258">
        <f>IFERROR(MIN('MP Calculations'!$E$29/I74,1),"-")</f>
        <v>1</v>
      </c>
      <c r="K74" s="259"/>
      <c r="L74" s="235"/>
      <c r="M74" s="235"/>
      <c r="N74" s="235"/>
      <c r="O74" s="296">
        <v>1171446.3016527866</v>
      </c>
      <c r="P74" s="260">
        <f t="shared" si="4"/>
        <v>1171446.3016527866</v>
      </c>
    </row>
    <row r="75" spans="3:16" x14ac:dyDescent="0.2">
      <c r="C75" s="235"/>
      <c r="D75" s="261" t="s">
        <v>255</v>
      </c>
      <c r="E75" s="216">
        <v>46569</v>
      </c>
      <c r="F75" s="257" t="str">
        <f t="shared" si="3"/>
        <v>2027-28</v>
      </c>
      <c r="G75" s="234"/>
      <c r="H75" s="232" t="s">
        <v>247</v>
      </c>
      <c r="I75" s="235">
        <f t="shared" si="1"/>
        <v>28055.521896044054</v>
      </c>
      <c r="J75" s="258">
        <f>IFERROR(MIN('MP Calculations'!$E$29/I75,1),"-")</f>
        <v>1</v>
      </c>
      <c r="K75" s="259"/>
      <c r="L75" s="235"/>
      <c r="M75" s="235"/>
      <c r="N75" s="235"/>
      <c r="O75" s="296">
        <v>3781072.3407791974</v>
      </c>
      <c r="P75" s="260">
        <f t="shared" si="4"/>
        <v>3781072.3407791974</v>
      </c>
    </row>
    <row r="76" spans="3:16" x14ac:dyDescent="0.2">
      <c r="C76" s="235"/>
      <c r="D76" s="261" t="s">
        <v>538</v>
      </c>
      <c r="E76" s="216">
        <v>46569</v>
      </c>
      <c r="F76" s="257" t="str">
        <f t="shared" si="3"/>
        <v>2027-28</v>
      </c>
      <c r="G76" s="234"/>
      <c r="H76" s="232" t="s">
        <v>247</v>
      </c>
      <c r="I76" s="235">
        <f t="shared" si="1"/>
        <v>28055.521896044054</v>
      </c>
      <c r="J76" s="258">
        <f>IFERROR(MIN('MP Calculations'!$E$29/I76,1),"-")</f>
        <v>1</v>
      </c>
      <c r="K76" s="259"/>
      <c r="L76" s="235"/>
      <c r="M76" s="235"/>
      <c r="N76" s="235"/>
      <c r="O76" s="296">
        <v>42519478.005577557</v>
      </c>
      <c r="P76" s="260">
        <f t="shared" si="4"/>
        <v>42519478.005577557</v>
      </c>
    </row>
    <row r="77" spans="3:16" x14ac:dyDescent="0.2">
      <c r="C77" s="235"/>
      <c r="D77" s="261" t="s">
        <v>257</v>
      </c>
      <c r="E77" s="216">
        <v>46935</v>
      </c>
      <c r="F77" s="257" t="str">
        <f t="shared" si="3"/>
        <v>2028-29</v>
      </c>
      <c r="G77" s="234"/>
      <c r="H77" s="232" t="s">
        <v>247</v>
      </c>
      <c r="I77" s="235">
        <f t="shared" si="1"/>
        <v>28055.521896044054</v>
      </c>
      <c r="J77" s="258">
        <f>IFERROR(MIN('MP Calculations'!$E$29/I77,1),"-")</f>
        <v>1</v>
      </c>
      <c r="K77" s="259"/>
      <c r="L77" s="235"/>
      <c r="M77" s="235"/>
      <c r="N77" s="235"/>
      <c r="O77" s="296">
        <v>680372.78154740925</v>
      </c>
      <c r="P77" s="260">
        <f t="shared" si="4"/>
        <v>680372.78154740925</v>
      </c>
    </row>
    <row r="78" spans="3:16" x14ac:dyDescent="0.2">
      <c r="C78" s="235"/>
      <c r="D78" s="261" t="s">
        <v>294</v>
      </c>
      <c r="E78" s="216">
        <v>46935</v>
      </c>
      <c r="F78" s="257" t="str">
        <f t="shared" si="3"/>
        <v>2028-29</v>
      </c>
      <c r="G78" s="234"/>
      <c r="H78" s="232" t="s">
        <v>247</v>
      </c>
      <c r="I78" s="235">
        <f t="shared" si="1"/>
        <v>28055.521896044054</v>
      </c>
      <c r="J78" s="258">
        <f>IFERROR(MIN('MP Calculations'!$E$29/I78,1),"-")</f>
        <v>1</v>
      </c>
      <c r="K78" s="259"/>
      <c r="L78" s="235"/>
      <c r="M78" s="235"/>
      <c r="N78" s="235"/>
      <c r="O78" s="296">
        <v>187367.37076870212</v>
      </c>
      <c r="P78" s="260">
        <f t="shared" si="4"/>
        <v>187367.37076870212</v>
      </c>
    </row>
    <row r="79" spans="3:16" x14ac:dyDescent="0.2">
      <c r="C79" s="235"/>
      <c r="D79" s="261" t="s">
        <v>295</v>
      </c>
      <c r="E79" s="216">
        <v>46935</v>
      </c>
      <c r="F79" s="257" t="str">
        <f t="shared" si="3"/>
        <v>2028-29</v>
      </c>
      <c r="G79" s="234"/>
      <c r="H79" s="232" t="s">
        <v>247</v>
      </c>
      <c r="I79" s="235">
        <f t="shared" si="1"/>
        <v>28055.521896044054</v>
      </c>
      <c r="J79" s="258">
        <f>IFERROR(MIN('MP Calculations'!$E$29/I79,1),"-")</f>
        <v>1</v>
      </c>
      <c r="K79" s="259"/>
      <c r="L79" s="235"/>
      <c r="M79" s="235"/>
      <c r="N79" s="235"/>
      <c r="O79" s="296">
        <v>4249969.4190128054</v>
      </c>
      <c r="P79" s="260">
        <f t="shared" si="4"/>
        <v>4249969.4190128054</v>
      </c>
    </row>
    <row r="80" spans="3:16" x14ac:dyDescent="0.2">
      <c r="C80" s="235"/>
      <c r="D80" s="261" t="s">
        <v>296</v>
      </c>
      <c r="E80" s="216">
        <v>46935</v>
      </c>
      <c r="F80" s="257" t="str">
        <f t="shared" si="3"/>
        <v>2028-29</v>
      </c>
      <c r="G80" s="234"/>
      <c r="H80" s="232" t="s">
        <v>247</v>
      </c>
      <c r="I80" s="235">
        <f t="shared" si="1"/>
        <v>28055.521896044054</v>
      </c>
      <c r="J80" s="258">
        <f>IFERROR(MIN('MP Calculations'!$E$29/I80,1),"-")</f>
        <v>1</v>
      </c>
      <c r="K80" s="259"/>
      <c r="L80" s="235"/>
      <c r="M80" s="235"/>
      <c r="N80" s="235"/>
      <c r="O80" s="296">
        <v>8559028.0885748118</v>
      </c>
      <c r="P80" s="260">
        <f t="shared" si="4"/>
        <v>8559028.0885748118</v>
      </c>
    </row>
    <row r="81" spans="3:16" x14ac:dyDescent="0.2">
      <c r="C81" s="235"/>
      <c r="D81" s="261" t="s">
        <v>297</v>
      </c>
      <c r="E81" s="216">
        <v>46935</v>
      </c>
      <c r="F81" s="257" t="str">
        <f t="shared" si="3"/>
        <v>2028-29</v>
      </c>
      <c r="G81" s="234"/>
      <c r="H81" s="232" t="s">
        <v>247</v>
      </c>
      <c r="I81" s="235">
        <f t="shared" si="1"/>
        <v>28055.521896044054</v>
      </c>
      <c r="J81" s="258">
        <f>IFERROR(MIN('MP Calculations'!$E$29/I81,1),"-")</f>
        <v>1</v>
      </c>
      <c r="K81" s="259"/>
      <c r="L81" s="235"/>
      <c r="M81" s="235"/>
      <c r="N81" s="235"/>
      <c r="O81" s="296">
        <v>3510245.4877462639</v>
      </c>
      <c r="P81" s="260">
        <f t="shared" si="4"/>
        <v>3510245.4877462639</v>
      </c>
    </row>
    <row r="82" spans="3:16" x14ac:dyDescent="0.2">
      <c r="C82" s="235"/>
      <c r="D82" s="261" t="s">
        <v>298</v>
      </c>
      <c r="E82" s="216">
        <v>46935</v>
      </c>
      <c r="F82" s="257" t="str">
        <f t="shared" si="3"/>
        <v>2028-29</v>
      </c>
      <c r="G82" s="234"/>
      <c r="H82" s="232" t="s">
        <v>247</v>
      </c>
      <c r="I82" s="235">
        <f t="shared" si="1"/>
        <v>28055.521896044054</v>
      </c>
      <c r="J82" s="258">
        <f>IFERROR(MIN('MP Calculations'!$E$29/I82,1),"-")</f>
        <v>1</v>
      </c>
      <c r="K82" s="259"/>
      <c r="L82" s="235"/>
      <c r="M82" s="235"/>
      <c r="N82" s="235"/>
      <c r="O82" s="296">
        <v>8665658.5159172583</v>
      </c>
      <c r="P82" s="260">
        <f t="shared" si="4"/>
        <v>8665658.5159172583</v>
      </c>
    </row>
    <row r="83" spans="3:16" x14ac:dyDescent="0.2">
      <c r="C83" s="235"/>
      <c r="D83" s="261" t="s">
        <v>299</v>
      </c>
      <c r="E83" s="216">
        <v>46935</v>
      </c>
      <c r="F83" s="257" t="str">
        <f t="shared" si="3"/>
        <v>2028-29</v>
      </c>
      <c r="G83" s="234"/>
      <c r="H83" s="232" t="s">
        <v>247</v>
      </c>
      <c r="I83" s="235">
        <f t="shared" si="1"/>
        <v>28055.521896044054</v>
      </c>
      <c r="J83" s="258">
        <f>IFERROR(MIN('MP Calculations'!$E$29/I83,1),"-")</f>
        <v>1</v>
      </c>
      <c r="K83" s="259"/>
      <c r="L83" s="235"/>
      <c r="M83" s="235"/>
      <c r="N83" s="235"/>
      <c r="O83" s="296">
        <v>7847101.3187967129</v>
      </c>
      <c r="P83" s="260">
        <f t="shared" si="4"/>
        <v>7847101.3187967129</v>
      </c>
    </row>
    <row r="84" spans="3:16" x14ac:dyDescent="0.2">
      <c r="C84" s="235"/>
      <c r="D84" s="261" t="s">
        <v>300</v>
      </c>
      <c r="E84" s="216">
        <v>46935</v>
      </c>
      <c r="F84" s="257" t="str">
        <f t="shared" si="3"/>
        <v>2028-29</v>
      </c>
      <c r="G84" s="234"/>
      <c r="H84" s="232" t="s">
        <v>247</v>
      </c>
      <c r="I84" s="235">
        <f t="shared" si="1"/>
        <v>28055.521896044054</v>
      </c>
      <c r="J84" s="258">
        <f>IFERROR(MIN('MP Calculations'!$E$29/I84,1),"-")</f>
        <v>1</v>
      </c>
      <c r="K84" s="259"/>
      <c r="L84" s="235"/>
      <c r="M84" s="235"/>
      <c r="N84" s="235"/>
      <c r="O84" s="296">
        <v>8542475.2354284767</v>
      </c>
      <c r="P84" s="260">
        <f t="shared" si="4"/>
        <v>8542475.2354284767</v>
      </c>
    </row>
    <row r="85" spans="3:16" x14ac:dyDescent="0.2">
      <c r="C85" s="235"/>
      <c r="D85" s="261" t="s">
        <v>301</v>
      </c>
      <c r="E85" s="216">
        <v>46935</v>
      </c>
      <c r="F85" s="257" t="str">
        <f t="shared" si="3"/>
        <v>2028-29</v>
      </c>
      <c r="G85" s="234"/>
      <c r="H85" s="232" t="s">
        <v>247</v>
      </c>
      <c r="I85" s="235">
        <f t="shared" si="1"/>
        <v>28055.521896044054</v>
      </c>
      <c r="J85" s="258">
        <f>IFERROR(MIN('MP Calculations'!$E$29/I85,1),"-")</f>
        <v>1</v>
      </c>
      <c r="K85" s="259"/>
      <c r="L85" s="235"/>
      <c r="M85" s="235"/>
      <c r="N85" s="235"/>
      <c r="O85" s="296">
        <v>6344480.2825217815</v>
      </c>
      <c r="P85" s="260">
        <f t="shared" si="4"/>
        <v>6344480.2825217815</v>
      </c>
    </row>
    <row r="86" spans="3:16" x14ac:dyDescent="0.2">
      <c r="C86" s="235"/>
      <c r="D86" s="261" t="s">
        <v>302</v>
      </c>
      <c r="E86" s="216">
        <v>46935</v>
      </c>
      <c r="F86" s="257" t="str">
        <f t="shared" si="3"/>
        <v>2028-29</v>
      </c>
      <c r="G86" s="234"/>
      <c r="H86" s="232" t="s">
        <v>247</v>
      </c>
      <c r="I86" s="235">
        <f t="shared" si="1"/>
        <v>28055.521896044054</v>
      </c>
      <c r="J86" s="258">
        <f>IFERROR(MIN('MP Calculations'!$E$29/I86,1),"-")</f>
        <v>1</v>
      </c>
      <c r="K86" s="259"/>
      <c r="L86" s="235"/>
      <c r="M86" s="235"/>
      <c r="N86" s="235"/>
      <c r="O86" s="296">
        <v>3272224.7694235258</v>
      </c>
      <c r="P86" s="260">
        <f t="shared" si="4"/>
        <v>3272224.7694235258</v>
      </c>
    </row>
    <row r="87" spans="3:16" x14ac:dyDescent="0.2">
      <c r="C87" s="235"/>
      <c r="D87" s="261" t="s">
        <v>303</v>
      </c>
      <c r="E87" s="216">
        <v>46935</v>
      </c>
      <c r="F87" s="257" t="str">
        <f t="shared" si="3"/>
        <v>2028-29</v>
      </c>
      <c r="G87" s="234"/>
      <c r="H87" s="232" t="s">
        <v>247</v>
      </c>
      <c r="I87" s="235">
        <f t="shared" ref="I87:I150" si="5">$I$22</f>
        <v>28055.521896044054</v>
      </c>
      <c r="J87" s="258">
        <f>IFERROR(MIN('MP Calculations'!$E$29/I87,1),"-")</f>
        <v>1</v>
      </c>
      <c r="K87" s="259"/>
      <c r="L87" s="235"/>
      <c r="M87" s="235"/>
      <c r="N87" s="235"/>
      <c r="O87" s="296">
        <v>10843018.817969512</v>
      </c>
      <c r="P87" s="260">
        <f t="shared" si="4"/>
        <v>10843018.817969512</v>
      </c>
    </row>
    <row r="88" spans="3:16" x14ac:dyDescent="0.2">
      <c r="C88" s="235"/>
      <c r="D88" s="261" t="s">
        <v>268</v>
      </c>
      <c r="E88" s="216">
        <v>46935</v>
      </c>
      <c r="F88" s="257" t="str">
        <f t="shared" si="3"/>
        <v>2028-29</v>
      </c>
      <c r="G88" s="234"/>
      <c r="H88" s="232" t="s">
        <v>247</v>
      </c>
      <c r="I88" s="235">
        <f t="shared" si="5"/>
        <v>28055.521896044054</v>
      </c>
      <c r="J88" s="258">
        <f>IFERROR(MIN('MP Calculations'!$E$29/I88,1),"-")</f>
        <v>1</v>
      </c>
      <c r="K88" s="259"/>
      <c r="L88" s="235"/>
      <c r="M88" s="235"/>
      <c r="N88" s="235"/>
      <c r="O88" s="296">
        <v>27209.15959902927</v>
      </c>
      <c r="P88" s="260">
        <f t="shared" si="4"/>
        <v>27209.15959902927</v>
      </c>
    </row>
    <row r="89" spans="3:16" x14ac:dyDescent="0.2">
      <c r="C89" s="235"/>
      <c r="D89" s="261" t="s">
        <v>269</v>
      </c>
      <c r="E89" s="216">
        <v>46935</v>
      </c>
      <c r="F89" s="257" t="str">
        <f t="shared" si="3"/>
        <v>2028-29</v>
      </c>
      <c r="G89" s="234"/>
      <c r="H89" s="232" t="s">
        <v>247</v>
      </c>
      <c r="I89" s="235">
        <f t="shared" si="5"/>
        <v>28055.521896044054</v>
      </c>
      <c r="J89" s="258">
        <f>IFERROR(MIN('MP Calculations'!$E$29/I89,1),"-")</f>
        <v>1</v>
      </c>
      <c r="K89" s="259"/>
      <c r="L89" s="235"/>
      <c r="M89" s="235"/>
      <c r="N89" s="235"/>
      <c r="O89" s="296">
        <v>53438.977288119131</v>
      </c>
      <c r="P89" s="260">
        <f t="shared" si="4"/>
        <v>53438.977288119131</v>
      </c>
    </row>
    <row r="90" spans="3:16" x14ac:dyDescent="0.2">
      <c r="C90" s="235"/>
      <c r="D90" s="261" t="s">
        <v>270</v>
      </c>
      <c r="E90" s="216">
        <v>46935</v>
      </c>
      <c r="F90" s="257" t="str">
        <f t="shared" si="3"/>
        <v>2028-29</v>
      </c>
      <c r="G90" s="234"/>
      <c r="H90" s="232" t="s">
        <v>247</v>
      </c>
      <c r="I90" s="235">
        <f t="shared" si="5"/>
        <v>28055.521896044054</v>
      </c>
      <c r="J90" s="258">
        <f>IFERROR(MIN('MP Calculations'!$E$29/I90,1),"-")</f>
        <v>1</v>
      </c>
      <c r="K90" s="259"/>
      <c r="L90" s="235"/>
      <c r="M90" s="235"/>
      <c r="N90" s="235"/>
      <c r="O90" s="296">
        <v>20788.30104080453</v>
      </c>
      <c r="P90" s="260">
        <f t="shared" si="4"/>
        <v>20788.30104080453</v>
      </c>
    </row>
    <row r="91" spans="3:16" x14ac:dyDescent="0.2">
      <c r="C91" s="235"/>
      <c r="D91" s="261" t="s">
        <v>271</v>
      </c>
      <c r="E91" s="216">
        <v>46935</v>
      </c>
      <c r="F91" s="257" t="str">
        <f t="shared" si="3"/>
        <v>2028-29</v>
      </c>
      <c r="G91" s="234"/>
      <c r="H91" s="232" t="s">
        <v>247</v>
      </c>
      <c r="I91" s="235">
        <f t="shared" si="5"/>
        <v>28055.521896044054</v>
      </c>
      <c r="J91" s="258">
        <f>IFERROR(MIN('MP Calculations'!$E$29/I91,1),"-")</f>
        <v>1</v>
      </c>
      <c r="K91" s="259"/>
      <c r="L91" s="235"/>
      <c r="M91" s="235"/>
      <c r="N91" s="235"/>
      <c r="O91" s="296">
        <v>678347.06985273503</v>
      </c>
      <c r="P91" s="260">
        <f t="shared" si="4"/>
        <v>678347.06985273503</v>
      </c>
    </row>
    <row r="92" spans="3:16" x14ac:dyDescent="0.2">
      <c r="C92" s="235"/>
      <c r="D92" s="261" t="s">
        <v>272</v>
      </c>
      <c r="E92" s="216">
        <v>46935</v>
      </c>
      <c r="F92" s="257" t="str">
        <f t="shared" si="3"/>
        <v>2028-29</v>
      </c>
      <c r="G92" s="234"/>
      <c r="H92" s="232" t="s">
        <v>247</v>
      </c>
      <c r="I92" s="235">
        <f t="shared" si="5"/>
        <v>28055.521896044054</v>
      </c>
      <c r="J92" s="258">
        <f>IFERROR(MIN('MP Calculations'!$E$29/I92,1),"-")</f>
        <v>1</v>
      </c>
      <c r="K92" s="259"/>
      <c r="L92" s="235"/>
      <c r="M92" s="235"/>
      <c r="N92" s="235"/>
      <c r="O92" s="296">
        <v>330366.00189128582</v>
      </c>
      <c r="P92" s="260">
        <f t="shared" si="4"/>
        <v>330366.00189128582</v>
      </c>
    </row>
    <row r="93" spans="3:16" x14ac:dyDescent="0.2">
      <c r="C93" s="235"/>
      <c r="D93" s="261" t="s">
        <v>273</v>
      </c>
      <c r="E93" s="216">
        <v>46935</v>
      </c>
      <c r="F93" s="257" t="str">
        <f t="shared" si="3"/>
        <v>2028-29</v>
      </c>
      <c r="G93" s="234"/>
      <c r="H93" s="232" t="s">
        <v>247</v>
      </c>
      <c r="I93" s="235">
        <f t="shared" si="5"/>
        <v>28055.521896044054</v>
      </c>
      <c r="J93" s="258">
        <f>IFERROR(MIN('MP Calculations'!$E$29/I93,1),"-")</f>
        <v>1</v>
      </c>
      <c r="K93" s="259"/>
      <c r="L93" s="235"/>
      <c r="M93" s="235"/>
      <c r="N93" s="235"/>
      <c r="O93" s="296">
        <v>144188.42547733212</v>
      </c>
      <c r="P93" s="260">
        <f t="shared" si="4"/>
        <v>144188.42547733212</v>
      </c>
    </row>
    <row r="94" spans="3:16" x14ac:dyDescent="0.2">
      <c r="C94" s="235"/>
      <c r="D94" s="261" t="s">
        <v>274</v>
      </c>
      <c r="E94" s="216">
        <v>46935</v>
      </c>
      <c r="F94" s="257" t="str">
        <f t="shared" si="3"/>
        <v>2028-29</v>
      </c>
      <c r="G94" s="234"/>
      <c r="H94" s="232" t="s">
        <v>247</v>
      </c>
      <c r="I94" s="235">
        <f t="shared" si="5"/>
        <v>28055.521896044054</v>
      </c>
      <c r="J94" s="258">
        <f>IFERROR(MIN('MP Calculations'!$E$29/I94,1),"-")</f>
        <v>1</v>
      </c>
      <c r="K94" s="259"/>
      <c r="L94" s="235"/>
      <c r="M94" s="235"/>
      <c r="N94" s="235"/>
      <c r="O94" s="296">
        <v>191198.58874153518</v>
      </c>
      <c r="P94" s="260">
        <f t="shared" si="4"/>
        <v>191198.58874153518</v>
      </c>
    </row>
    <row r="95" spans="3:16" x14ac:dyDescent="0.2">
      <c r="C95" s="235"/>
      <c r="D95" s="261" t="s">
        <v>275</v>
      </c>
      <c r="E95" s="216">
        <v>46935</v>
      </c>
      <c r="F95" s="257" t="str">
        <f t="shared" si="3"/>
        <v>2028-29</v>
      </c>
      <c r="G95" s="234"/>
      <c r="H95" s="232" t="s">
        <v>247</v>
      </c>
      <c r="I95" s="235">
        <f t="shared" si="5"/>
        <v>28055.521896044054</v>
      </c>
      <c r="J95" s="258">
        <f>IFERROR(MIN('MP Calculations'!$E$29/I95,1),"-")</f>
        <v>1</v>
      </c>
      <c r="K95" s="259"/>
      <c r="L95" s="235"/>
      <c r="M95" s="235"/>
      <c r="N95" s="235"/>
      <c r="O95" s="296">
        <v>260553.15813220118</v>
      </c>
      <c r="P95" s="260">
        <f t="shared" si="4"/>
        <v>260553.15813220118</v>
      </c>
    </row>
    <row r="96" spans="3:16" x14ac:dyDescent="0.2">
      <c r="C96" s="235"/>
      <c r="D96" s="261" t="s">
        <v>276</v>
      </c>
      <c r="E96" s="216">
        <v>46935</v>
      </c>
      <c r="F96" s="257" t="str">
        <f t="shared" si="3"/>
        <v>2028-29</v>
      </c>
      <c r="G96" s="234"/>
      <c r="H96" s="232" t="s">
        <v>247</v>
      </c>
      <c r="I96" s="235">
        <f t="shared" si="5"/>
        <v>28055.521896044054</v>
      </c>
      <c r="J96" s="258">
        <f>IFERROR(MIN('MP Calculations'!$E$29/I96,1),"-")</f>
        <v>1</v>
      </c>
      <c r="K96" s="259"/>
      <c r="L96" s="235"/>
      <c r="M96" s="235"/>
      <c r="N96" s="235"/>
      <c r="O96" s="296">
        <v>278106.75993160857</v>
      </c>
      <c r="P96" s="260">
        <f t="shared" si="4"/>
        <v>278106.75993160857</v>
      </c>
    </row>
    <row r="97" spans="3:16" x14ac:dyDescent="0.2">
      <c r="C97" s="235"/>
      <c r="D97" s="261" t="s">
        <v>277</v>
      </c>
      <c r="E97" s="216">
        <v>46935</v>
      </c>
      <c r="F97" s="257" t="str">
        <f t="shared" si="3"/>
        <v>2028-29</v>
      </c>
      <c r="G97" s="234"/>
      <c r="H97" s="232" t="s">
        <v>247</v>
      </c>
      <c r="I97" s="235">
        <f t="shared" si="5"/>
        <v>28055.521896044054</v>
      </c>
      <c r="J97" s="258">
        <f>IFERROR(MIN('MP Calculations'!$E$29/I97,1),"-")</f>
        <v>1</v>
      </c>
      <c r="K97" s="259"/>
      <c r="L97" s="235"/>
      <c r="M97" s="235"/>
      <c r="N97" s="235"/>
      <c r="O97" s="296">
        <v>80012.486858575023</v>
      </c>
      <c r="P97" s="260">
        <f t="shared" si="4"/>
        <v>80012.486858575023</v>
      </c>
    </row>
    <row r="98" spans="3:16" x14ac:dyDescent="0.2">
      <c r="C98" s="235"/>
      <c r="D98" s="261" t="s">
        <v>278</v>
      </c>
      <c r="E98" s="216">
        <v>46935</v>
      </c>
      <c r="F98" s="257" t="str">
        <f t="shared" si="3"/>
        <v>2028-29</v>
      </c>
      <c r="G98" s="234"/>
      <c r="H98" s="232" t="s">
        <v>247</v>
      </c>
      <c r="I98" s="235">
        <f t="shared" si="5"/>
        <v>28055.521896044054</v>
      </c>
      <c r="J98" s="258">
        <f>IFERROR(MIN('MP Calculations'!$E$29/I98,1),"-")</f>
        <v>1</v>
      </c>
      <c r="K98" s="259"/>
      <c r="L98" s="235"/>
      <c r="M98" s="235"/>
      <c r="N98" s="235"/>
      <c r="O98" s="296">
        <v>238397.19557492645</v>
      </c>
      <c r="P98" s="260">
        <f t="shared" si="4"/>
        <v>238397.19557492645</v>
      </c>
    </row>
    <row r="99" spans="3:16" x14ac:dyDescent="0.2">
      <c r="C99" s="235"/>
      <c r="D99" s="261" t="s">
        <v>279</v>
      </c>
      <c r="E99" s="216">
        <v>46935</v>
      </c>
      <c r="F99" s="257" t="str">
        <f t="shared" si="3"/>
        <v>2028-29</v>
      </c>
      <c r="G99" s="234"/>
      <c r="H99" s="232" t="s">
        <v>247</v>
      </c>
      <c r="I99" s="235">
        <f t="shared" si="5"/>
        <v>28055.521896044054</v>
      </c>
      <c r="J99" s="258">
        <f>IFERROR(MIN('MP Calculations'!$E$29/I99,1),"-")</f>
        <v>1</v>
      </c>
      <c r="K99" s="259"/>
      <c r="L99" s="235"/>
      <c r="M99" s="235"/>
      <c r="N99" s="235"/>
      <c r="O99" s="296">
        <v>138247.68751457977</v>
      </c>
      <c r="P99" s="260">
        <f t="shared" si="4"/>
        <v>138247.68751457977</v>
      </c>
    </row>
    <row r="100" spans="3:16" x14ac:dyDescent="0.2">
      <c r="C100" s="235"/>
      <c r="D100" s="261" t="s">
        <v>280</v>
      </c>
      <c r="E100" s="216">
        <v>46935</v>
      </c>
      <c r="F100" s="257" t="str">
        <f t="shared" si="3"/>
        <v>2028-29</v>
      </c>
      <c r="G100" s="234"/>
      <c r="H100" s="232" t="s">
        <v>247</v>
      </c>
      <c r="I100" s="235">
        <f t="shared" si="5"/>
        <v>28055.521896044054</v>
      </c>
      <c r="J100" s="258">
        <f>IFERROR(MIN('MP Calculations'!$E$29/I100,1),"-")</f>
        <v>1</v>
      </c>
      <c r="K100" s="259"/>
      <c r="L100" s="235"/>
      <c r="M100" s="235"/>
      <c r="N100" s="235"/>
      <c r="O100" s="296">
        <v>177348.14473487032</v>
      </c>
      <c r="P100" s="260">
        <f t="shared" si="4"/>
        <v>177348.14473487032</v>
      </c>
    </row>
    <row r="101" spans="3:16" x14ac:dyDescent="0.2">
      <c r="C101" s="235"/>
      <c r="D101" s="261" t="s">
        <v>281</v>
      </c>
      <c r="E101" s="216">
        <v>46935</v>
      </c>
      <c r="F101" s="257" t="str">
        <f t="shared" si="3"/>
        <v>2028-29</v>
      </c>
      <c r="G101" s="234"/>
      <c r="H101" s="232" t="s">
        <v>247</v>
      </c>
      <c r="I101" s="235">
        <f t="shared" si="5"/>
        <v>28055.521896044054</v>
      </c>
      <c r="J101" s="258">
        <f>IFERROR(MIN('MP Calculations'!$E$29/I101,1),"-")</f>
        <v>1</v>
      </c>
      <c r="K101" s="259"/>
      <c r="L101" s="235"/>
      <c r="M101" s="235"/>
      <c r="N101" s="235"/>
      <c r="O101" s="296">
        <v>1977164.1727700203</v>
      </c>
      <c r="P101" s="260">
        <f t="shared" si="4"/>
        <v>1977164.1727700203</v>
      </c>
    </row>
    <row r="102" spans="3:16" x14ac:dyDescent="0.2">
      <c r="C102" s="235"/>
      <c r="D102" s="261" t="s">
        <v>282</v>
      </c>
      <c r="E102" s="216">
        <v>46935</v>
      </c>
      <c r="F102" s="257" t="str">
        <f t="shared" si="3"/>
        <v>2028-29</v>
      </c>
      <c r="G102" s="234"/>
      <c r="H102" s="232" t="s">
        <v>247</v>
      </c>
      <c r="I102" s="235">
        <f t="shared" si="5"/>
        <v>28055.521896044054</v>
      </c>
      <c r="J102" s="258">
        <f>IFERROR(MIN('MP Calculations'!$E$29/I102,1),"-")</f>
        <v>1</v>
      </c>
      <c r="K102" s="259"/>
      <c r="L102" s="235"/>
      <c r="M102" s="235"/>
      <c r="N102" s="235"/>
      <c r="O102" s="296">
        <v>184479.57469841815</v>
      </c>
      <c r="P102" s="260">
        <f t="shared" si="4"/>
        <v>184479.57469841815</v>
      </c>
    </row>
    <row r="103" spans="3:16" x14ac:dyDescent="0.2">
      <c r="C103" s="235"/>
      <c r="D103" s="261" t="s">
        <v>283</v>
      </c>
      <c r="E103" s="216">
        <v>46935</v>
      </c>
      <c r="F103" s="257" t="str">
        <f t="shared" si="3"/>
        <v>2028-29</v>
      </c>
      <c r="G103" s="234"/>
      <c r="H103" s="232" t="s">
        <v>247</v>
      </c>
      <c r="I103" s="235">
        <f t="shared" si="5"/>
        <v>28055.521896044054</v>
      </c>
      <c r="J103" s="258">
        <f>IFERROR(MIN('MP Calculations'!$E$29/I103,1),"-")</f>
        <v>1</v>
      </c>
      <c r="K103" s="259"/>
      <c r="L103" s="235"/>
      <c r="M103" s="235"/>
      <c r="N103" s="235"/>
      <c r="O103" s="296">
        <v>47127.794117506899</v>
      </c>
      <c r="P103" s="260">
        <f t="shared" si="4"/>
        <v>47127.794117506899</v>
      </c>
    </row>
    <row r="104" spans="3:16" x14ac:dyDescent="0.2">
      <c r="C104" s="235"/>
      <c r="D104" s="261" t="s">
        <v>284</v>
      </c>
      <c r="E104" s="216">
        <v>46935</v>
      </c>
      <c r="F104" s="257" t="str">
        <f t="shared" si="3"/>
        <v>2028-29</v>
      </c>
      <c r="G104" s="234"/>
      <c r="H104" s="232" t="s">
        <v>247</v>
      </c>
      <c r="I104" s="235">
        <f t="shared" si="5"/>
        <v>28055.521896044054</v>
      </c>
      <c r="J104" s="258">
        <f>IFERROR(MIN('MP Calculations'!$E$29/I104,1),"-")</f>
        <v>1</v>
      </c>
      <c r="K104" s="259"/>
      <c r="L104" s="235"/>
      <c r="M104" s="235"/>
      <c r="N104" s="235"/>
      <c r="O104" s="296">
        <v>789587.32165372209</v>
      </c>
      <c r="P104" s="260">
        <f t="shared" si="4"/>
        <v>789587.32165372209</v>
      </c>
    </row>
    <row r="105" spans="3:16" x14ac:dyDescent="0.2">
      <c r="C105" s="235"/>
      <c r="D105" s="261" t="s">
        <v>285</v>
      </c>
      <c r="E105" s="216">
        <v>46935</v>
      </c>
      <c r="F105" s="257" t="str">
        <f t="shared" si="3"/>
        <v>2028-29</v>
      </c>
      <c r="G105" s="234"/>
      <c r="H105" s="232" t="s">
        <v>247</v>
      </c>
      <c r="I105" s="235">
        <f t="shared" si="5"/>
        <v>28055.521896044054</v>
      </c>
      <c r="J105" s="258">
        <f>IFERROR(MIN('MP Calculations'!$E$29/I105,1),"-")</f>
        <v>1</v>
      </c>
      <c r="K105" s="259"/>
      <c r="L105" s="235"/>
      <c r="M105" s="235"/>
      <c r="N105" s="235"/>
      <c r="O105" s="296">
        <v>80837.539156370025</v>
      </c>
      <c r="P105" s="260">
        <f t="shared" si="4"/>
        <v>80837.539156370025</v>
      </c>
    </row>
    <row r="106" spans="3:16" x14ac:dyDescent="0.2">
      <c r="C106" s="235"/>
      <c r="D106" s="261" t="s">
        <v>286</v>
      </c>
      <c r="E106" s="216">
        <v>46935</v>
      </c>
      <c r="F106" s="257" t="str">
        <f t="shared" si="3"/>
        <v>2028-29</v>
      </c>
      <c r="G106" s="234"/>
      <c r="H106" s="232" t="s">
        <v>247</v>
      </c>
      <c r="I106" s="235">
        <f t="shared" si="5"/>
        <v>28055.521896044054</v>
      </c>
      <c r="J106" s="258">
        <f>IFERROR(MIN('MP Calculations'!$E$29/I106,1),"-")</f>
        <v>1</v>
      </c>
      <c r="K106" s="259"/>
      <c r="L106" s="235"/>
      <c r="M106" s="235"/>
      <c r="N106" s="235"/>
      <c r="O106" s="296">
        <v>244594.27083794362</v>
      </c>
      <c r="P106" s="260">
        <f t="shared" si="4"/>
        <v>244594.27083794362</v>
      </c>
    </row>
    <row r="107" spans="3:16" x14ac:dyDescent="0.2">
      <c r="C107" s="235"/>
      <c r="D107" s="261" t="s">
        <v>287</v>
      </c>
      <c r="E107" s="216">
        <v>46935</v>
      </c>
      <c r="F107" s="257" t="str">
        <f t="shared" si="3"/>
        <v>2028-29</v>
      </c>
      <c r="G107" s="234"/>
      <c r="H107" s="232" t="s">
        <v>247</v>
      </c>
      <c r="I107" s="235">
        <f t="shared" si="5"/>
        <v>28055.521896044054</v>
      </c>
      <c r="J107" s="258">
        <f>IFERROR(MIN('MP Calculations'!$E$29/I107,1),"-")</f>
        <v>1</v>
      </c>
      <c r="K107" s="259"/>
      <c r="L107" s="235"/>
      <c r="M107" s="235"/>
      <c r="N107" s="235"/>
      <c r="O107" s="296">
        <v>101678.8863979553</v>
      </c>
      <c r="P107" s="260">
        <f t="shared" si="4"/>
        <v>101678.8863979553</v>
      </c>
    </row>
    <row r="108" spans="3:16" x14ac:dyDescent="0.2">
      <c r="C108" s="235"/>
      <c r="D108" s="261" t="s">
        <v>288</v>
      </c>
      <c r="E108" s="216">
        <v>46935</v>
      </c>
      <c r="F108" s="257" t="str">
        <f t="shared" si="3"/>
        <v>2028-29</v>
      </c>
      <c r="G108" s="234"/>
      <c r="H108" s="232" t="s">
        <v>247</v>
      </c>
      <c r="I108" s="235">
        <f t="shared" si="5"/>
        <v>28055.521896044054</v>
      </c>
      <c r="J108" s="258">
        <f>IFERROR(MIN('MP Calculations'!$E$29/I108,1),"-")</f>
        <v>1</v>
      </c>
      <c r="K108" s="259"/>
      <c r="L108" s="235"/>
      <c r="M108" s="235"/>
      <c r="N108" s="235"/>
      <c r="O108" s="296">
        <v>207736.31234885767</v>
      </c>
      <c r="P108" s="260">
        <f t="shared" si="4"/>
        <v>207736.31234885767</v>
      </c>
    </row>
    <row r="109" spans="3:16" x14ac:dyDescent="0.2">
      <c r="C109" s="235"/>
      <c r="D109" s="261" t="s">
        <v>289</v>
      </c>
      <c r="E109" s="216">
        <v>46935</v>
      </c>
      <c r="F109" s="257" t="str">
        <f t="shared" si="3"/>
        <v>2028-29</v>
      </c>
      <c r="G109" s="234"/>
      <c r="H109" s="232" t="s">
        <v>247</v>
      </c>
      <c r="I109" s="235">
        <f t="shared" si="5"/>
        <v>28055.521896044054</v>
      </c>
      <c r="J109" s="258">
        <f>IFERROR(MIN('MP Calculations'!$E$29/I109,1),"-")</f>
        <v>1</v>
      </c>
      <c r="K109" s="259"/>
      <c r="L109" s="235"/>
      <c r="M109" s="235"/>
      <c r="N109" s="235"/>
      <c r="O109" s="296">
        <v>202229.88117909231</v>
      </c>
      <c r="P109" s="260">
        <f t="shared" si="4"/>
        <v>202229.88117909231</v>
      </c>
    </row>
    <row r="110" spans="3:16" x14ac:dyDescent="0.2">
      <c r="C110" s="235"/>
      <c r="D110" s="261" t="s">
        <v>290</v>
      </c>
      <c r="E110" s="216">
        <v>46935</v>
      </c>
      <c r="F110" s="257" t="str">
        <f t="shared" si="3"/>
        <v>2028-29</v>
      </c>
      <c r="G110" s="234"/>
      <c r="H110" s="232" t="s">
        <v>247</v>
      </c>
      <c r="I110" s="235">
        <f t="shared" si="5"/>
        <v>28055.521896044054</v>
      </c>
      <c r="J110" s="258">
        <f>IFERROR(MIN('MP Calculations'!$E$29/I110,1),"-")</f>
        <v>1</v>
      </c>
      <c r="K110" s="259"/>
      <c r="L110" s="235"/>
      <c r="M110" s="235"/>
      <c r="N110" s="235"/>
      <c r="O110" s="296">
        <v>613810.3417087514</v>
      </c>
      <c r="P110" s="260">
        <f t="shared" si="4"/>
        <v>613810.3417087514</v>
      </c>
    </row>
    <row r="111" spans="3:16" x14ac:dyDescent="0.2">
      <c r="C111" s="235"/>
      <c r="D111" s="261" t="s">
        <v>291</v>
      </c>
      <c r="E111" s="216">
        <v>46935</v>
      </c>
      <c r="F111" s="257" t="str">
        <f t="shared" si="3"/>
        <v>2028-29</v>
      </c>
      <c r="G111" s="234"/>
      <c r="H111" s="232" t="s">
        <v>247</v>
      </c>
      <c r="I111" s="235">
        <f t="shared" si="5"/>
        <v>28055.521896044054</v>
      </c>
      <c r="J111" s="258">
        <f>IFERROR(MIN('MP Calculations'!$E$29/I111,1),"-")</f>
        <v>1</v>
      </c>
      <c r="K111" s="259"/>
      <c r="L111" s="235"/>
      <c r="M111" s="235"/>
      <c r="N111" s="235"/>
      <c r="O111" s="296">
        <v>884425.52547617606</v>
      </c>
      <c r="P111" s="260">
        <f t="shared" si="4"/>
        <v>884425.52547617606</v>
      </c>
    </row>
    <row r="112" spans="3:16" x14ac:dyDescent="0.2">
      <c r="C112" s="235"/>
      <c r="D112" s="261" t="s">
        <v>292</v>
      </c>
      <c r="E112" s="216">
        <v>46935</v>
      </c>
      <c r="F112" s="257" t="str">
        <f t="shared" si="3"/>
        <v>2028-29</v>
      </c>
      <c r="G112" s="234"/>
      <c r="H112" s="232" t="s">
        <v>247</v>
      </c>
      <c r="I112" s="235">
        <f t="shared" si="5"/>
        <v>28055.521896044054</v>
      </c>
      <c r="J112" s="258">
        <f>IFERROR(MIN('MP Calculations'!$E$29/I112,1),"-")</f>
        <v>1</v>
      </c>
      <c r="K112" s="259"/>
      <c r="L112" s="235"/>
      <c r="M112" s="235"/>
      <c r="N112" s="235"/>
      <c r="O112" s="296">
        <v>182788.9029708484</v>
      </c>
      <c r="P112" s="260">
        <f t="shared" si="4"/>
        <v>182788.9029708484</v>
      </c>
    </row>
    <row r="113" spans="3:16" x14ac:dyDescent="0.2">
      <c r="C113" s="235"/>
      <c r="D113" s="261" t="s">
        <v>293</v>
      </c>
      <c r="E113" s="216">
        <v>46935</v>
      </c>
      <c r="F113" s="257" t="str">
        <f t="shared" si="3"/>
        <v>2028-29</v>
      </c>
      <c r="G113" s="234"/>
      <c r="H113" s="232" t="s">
        <v>247</v>
      </c>
      <c r="I113" s="235">
        <f t="shared" si="5"/>
        <v>28055.521896044054</v>
      </c>
      <c r="J113" s="258">
        <f>IFERROR(MIN('MP Calculations'!$E$29/I113,1),"-")</f>
        <v>1</v>
      </c>
      <c r="K113" s="259"/>
      <c r="L113" s="235"/>
      <c r="M113" s="235"/>
      <c r="N113" s="235"/>
      <c r="O113" s="296">
        <v>1417384.0483726533</v>
      </c>
      <c r="P113" s="260">
        <f t="shared" si="4"/>
        <v>1417384.0483726533</v>
      </c>
    </row>
    <row r="114" spans="3:16" x14ac:dyDescent="0.2">
      <c r="C114" s="235"/>
      <c r="D114" s="261" t="s">
        <v>249</v>
      </c>
      <c r="E114" s="216">
        <v>46935</v>
      </c>
      <c r="F114" s="257" t="str">
        <f t="shared" si="3"/>
        <v>2028-29</v>
      </c>
      <c r="G114" s="234"/>
      <c r="H114" s="232" t="s">
        <v>247</v>
      </c>
      <c r="I114" s="235">
        <f t="shared" si="5"/>
        <v>28055.521896044054</v>
      </c>
      <c r="J114" s="258">
        <f>IFERROR(MIN('MP Calculations'!$E$29/I114,1),"-")</f>
        <v>1</v>
      </c>
      <c r="K114" s="259"/>
      <c r="L114" s="235"/>
      <c r="M114" s="235"/>
      <c r="N114" s="235"/>
      <c r="O114" s="296">
        <v>4123315.3088422315</v>
      </c>
      <c r="P114" s="260">
        <f t="shared" si="4"/>
        <v>4123315.3088422315</v>
      </c>
    </row>
    <row r="115" spans="3:16" x14ac:dyDescent="0.2">
      <c r="C115" s="235"/>
      <c r="D115" s="261" t="s">
        <v>250</v>
      </c>
      <c r="E115" s="216">
        <v>46935</v>
      </c>
      <c r="F115" s="257" t="str">
        <f t="shared" si="3"/>
        <v>2028-29</v>
      </c>
      <c r="G115" s="234"/>
      <c r="H115" s="232" t="s">
        <v>247</v>
      </c>
      <c r="I115" s="235">
        <f t="shared" si="5"/>
        <v>28055.521896044054</v>
      </c>
      <c r="J115" s="258">
        <f>IFERROR(MIN('MP Calculations'!$E$29/I115,1),"-")</f>
        <v>1</v>
      </c>
      <c r="K115" s="259"/>
      <c r="L115" s="235"/>
      <c r="M115" s="235"/>
      <c r="N115" s="235"/>
      <c r="O115" s="296">
        <v>5934586.112592292</v>
      </c>
      <c r="P115" s="260">
        <f t="shared" si="4"/>
        <v>5934586.112592292</v>
      </c>
    </row>
    <row r="116" spans="3:16" x14ac:dyDescent="0.2">
      <c r="C116" s="235"/>
      <c r="D116" s="261" t="s">
        <v>251</v>
      </c>
      <c r="E116" s="216">
        <v>46935</v>
      </c>
      <c r="F116" s="257" t="str">
        <f t="shared" si="3"/>
        <v>2028-29</v>
      </c>
      <c r="G116" s="234"/>
      <c r="H116" s="232" t="s">
        <v>247</v>
      </c>
      <c r="I116" s="235">
        <f t="shared" si="5"/>
        <v>28055.521896044054</v>
      </c>
      <c r="J116" s="258">
        <f>IFERROR(MIN('MP Calculations'!$E$29/I116,1),"-")</f>
        <v>1</v>
      </c>
      <c r="K116" s="259"/>
      <c r="L116" s="235"/>
      <c r="M116" s="235"/>
      <c r="N116" s="235"/>
      <c r="O116" s="296">
        <v>1489486.0146202198</v>
      </c>
      <c r="P116" s="260">
        <f t="shared" si="4"/>
        <v>1489486.0146202198</v>
      </c>
    </row>
    <row r="117" spans="3:16" x14ac:dyDescent="0.2">
      <c r="C117" s="235"/>
      <c r="D117" s="261" t="s">
        <v>252</v>
      </c>
      <c r="E117" s="216">
        <v>46935</v>
      </c>
      <c r="F117" s="257" t="str">
        <f t="shared" ref="F117:F180" si="6">IF(E117="","-",IF(E117&lt;$E$15,"ERROR - date outside of range",IF(MONTH(E117)&gt;=7,YEAR(E117)&amp;"-"&amp;RIGHT(YEAR(E117),2)+1,YEAR(E117)-1&amp;"-"&amp;RIGHT(YEAR(E117),2))))</f>
        <v>2028-29</v>
      </c>
      <c r="G117" s="234"/>
      <c r="H117" s="232" t="s">
        <v>247</v>
      </c>
      <c r="I117" s="235">
        <f t="shared" si="5"/>
        <v>28055.521896044054</v>
      </c>
      <c r="J117" s="258">
        <f>IFERROR(MIN('MP Calculations'!$E$29/I117,1),"-")</f>
        <v>1</v>
      </c>
      <c r="K117" s="259"/>
      <c r="L117" s="235"/>
      <c r="M117" s="235"/>
      <c r="N117" s="235"/>
      <c r="O117" s="296">
        <v>3543947.3060171423</v>
      </c>
      <c r="P117" s="260">
        <f t="shared" ref="P117:P180" si="7">IF(O117="-","-",IF(E117&lt;$E$15,0,O117*J117))</f>
        <v>3543947.3060171423</v>
      </c>
    </row>
    <row r="118" spans="3:16" x14ac:dyDescent="0.2">
      <c r="C118" s="235"/>
      <c r="D118" s="261" t="s">
        <v>253</v>
      </c>
      <c r="E118" s="216">
        <v>46935</v>
      </c>
      <c r="F118" s="257" t="str">
        <f t="shared" si="6"/>
        <v>2028-29</v>
      </c>
      <c r="G118" s="234"/>
      <c r="H118" s="232" t="s">
        <v>247</v>
      </c>
      <c r="I118" s="235">
        <f t="shared" si="5"/>
        <v>28055.521896044054</v>
      </c>
      <c r="J118" s="258">
        <f>IFERROR(MIN('MP Calculations'!$E$29/I118,1),"-")</f>
        <v>1</v>
      </c>
      <c r="K118" s="259"/>
      <c r="L118" s="235"/>
      <c r="M118" s="235"/>
      <c r="N118" s="235"/>
      <c r="O118" s="296">
        <v>1771101.5536686373</v>
      </c>
      <c r="P118" s="260">
        <f t="shared" si="7"/>
        <v>1771101.5536686373</v>
      </c>
    </row>
    <row r="119" spans="3:16" x14ac:dyDescent="0.2">
      <c r="C119" s="235"/>
      <c r="D119" s="261" t="s">
        <v>254</v>
      </c>
      <c r="E119" s="216">
        <v>46935</v>
      </c>
      <c r="F119" s="257" t="str">
        <f t="shared" si="6"/>
        <v>2028-29</v>
      </c>
      <c r="G119" s="234"/>
      <c r="H119" s="232" t="s">
        <v>247</v>
      </c>
      <c r="I119" s="235">
        <f t="shared" si="5"/>
        <v>28055.521896044054</v>
      </c>
      <c r="J119" s="258">
        <f>IFERROR(MIN('MP Calculations'!$E$29/I119,1),"-")</f>
        <v>1</v>
      </c>
      <c r="K119" s="259"/>
      <c r="L119" s="235"/>
      <c r="M119" s="235"/>
      <c r="N119" s="235"/>
      <c r="O119" s="296">
        <v>1184016.9746602073</v>
      </c>
      <c r="P119" s="260">
        <f t="shared" si="7"/>
        <v>1184016.9746602073</v>
      </c>
    </row>
    <row r="120" spans="3:16" x14ac:dyDescent="0.2">
      <c r="C120" s="235"/>
      <c r="D120" s="261" t="s">
        <v>255</v>
      </c>
      <c r="E120" s="216">
        <v>46935</v>
      </c>
      <c r="F120" s="257" t="str">
        <f t="shared" si="6"/>
        <v>2028-29</v>
      </c>
      <c r="G120" s="234"/>
      <c r="H120" s="232" t="s">
        <v>247</v>
      </c>
      <c r="I120" s="235">
        <f t="shared" si="5"/>
        <v>28055.521896044054</v>
      </c>
      <c r="J120" s="258">
        <f>IFERROR(MIN('MP Calculations'!$E$29/I120,1),"-")</f>
        <v>1</v>
      </c>
      <c r="K120" s="259"/>
      <c r="L120" s="235"/>
      <c r="M120" s="235"/>
      <c r="N120" s="235"/>
      <c r="O120" s="296">
        <v>3821646.6496026386</v>
      </c>
      <c r="P120" s="260">
        <f t="shared" si="7"/>
        <v>3821646.6496026386</v>
      </c>
    </row>
    <row r="121" spans="3:16" x14ac:dyDescent="0.2">
      <c r="C121" s="235"/>
      <c r="D121" s="261" t="s">
        <v>538</v>
      </c>
      <c r="E121" s="216">
        <v>46935</v>
      </c>
      <c r="F121" s="257" t="str">
        <f t="shared" si="6"/>
        <v>2028-29</v>
      </c>
      <c r="G121" s="234"/>
      <c r="H121" s="232" t="s">
        <v>247</v>
      </c>
      <c r="I121" s="235">
        <f t="shared" si="5"/>
        <v>28055.521896044054</v>
      </c>
      <c r="J121" s="258">
        <f>IFERROR(MIN('MP Calculations'!$E$29/I121,1),"-")</f>
        <v>1</v>
      </c>
      <c r="K121" s="259"/>
      <c r="L121" s="235"/>
      <c r="M121" s="235"/>
      <c r="N121" s="235"/>
      <c r="O121" s="296">
        <v>63682317.643926017</v>
      </c>
      <c r="P121" s="260">
        <f t="shared" si="7"/>
        <v>63682317.643926017</v>
      </c>
    </row>
    <row r="122" spans="3:16" x14ac:dyDescent="0.2">
      <c r="C122" s="235"/>
      <c r="D122" s="261" t="s">
        <v>256</v>
      </c>
      <c r="E122" s="216">
        <v>47300</v>
      </c>
      <c r="F122" s="257" t="str">
        <f t="shared" si="6"/>
        <v>2029-30</v>
      </c>
      <c r="G122" s="234"/>
      <c r="H122" s="232" t="s">
        <v>247</v>
      </c>
      <c r="I122" s="235">
        <f t="shared" si="5"/>
        <v>28055.521896044054</v>
      </c>
      <c r="J122" s="258">
        <f>IFERROR(MIN('MP Calculations'!$E$29/I122,1),"-")</f>
        <v>1</v>
      </c>
      <c r="K122" s="259"/>
      <c r="L122" s="235"/>
      <c r="M122" s="235"/>
      <c r="N122" s="235"/>
      <c r="O122" s="296">
        <v>379840.58561125444</v>
      </c>
      <c r="P122" s="260">
        <f t="shared" si="7"/>
        <v>379840.58561125444</v>
      </c>
    </row>
    <row r="123" spans="3:16" x14ac:dyDescent="0.2">
      <c r="C123" s="235"/>
      <c r="D123" s="261" t="s">
        <v>257</v>
      </c>
      <c r="E123" s="216">
        <v>47300</v>
      </c>
      <c r="F123" s="257" t="str">
        <f t="shared" si="6"/>
        <v>2029-30</v>
      </c>
      <c r="G123" s="234"/>
      <c r="H123" s="232" t="s">
        <v>247</v>
      </c>
      <c r="I123" s="235">
        <f t="shared" si="5"/>
        <v>28055.521896044054</v>
      </c>
      <c r="J123" s="258">
        <f>IFERROR(MIN('MP Calculations'!$E$29/I123,1),"-")</f>
        <v>1</v>
      </c>
      <c r="K123" s="259"/>
      <c r="L123" s="235"/>
      <c r="M123" s="235"/>
      <c r="N123" s="235"/>
      <c r="O123" s="296">
        <v>2073355.6347625607</v>
      </c>
      <c r="P123" s="260">
        <f t="shared" si="7"/>
        <v>2073355.6347625607</v>
      </c>
    </row>
    <row r="124" spans="3:16" x14ac:dyDescent="0.2">
      <c r="C124" s="235"/>
      <c r="D124" s="261" t="s">
        <v>294</v>
      </c>
      <c r="E124" s="216">
        <v>47300</v>
      </c>
      <c r="F124" s="257" t="str">
        <f t="shared" si="6"/>
        <v>2029-30</v>
      </c>
      <c r="G124" s="234"/>
      <c r="H124" s="232" t="s">
        <v>247</v>
      </c>
      <c r="I124" s="235">
        <f t="shared" si="5"/>
        <v>28055.521896044054</v>
      </c>
      <c r="J124" s="258">
        <f>IFERROR(MIN('MP Calculations'!$E$29/I124,1),"-")</f>
        <v>1</v>
      </c>
      <c r="K124" s="259"/>
      <c r="L124" s="235"/>
      <c r="M124" s="235"/>
      <c r="N124" s="235"/>
      <c r="O124" s="296">
        <v>1045164.6183840962</v>
      </c>
      <c r="P124" s="260">
        <f t="shared" si="7"/>
        <v>1045164.6183840962</v>
      </c>
    </row>
    <row r="125" spans="3:16" x14ac:dyDescent="0.2">
      <c r="C125" s="235"/>
      <c r="D125" s="261" t="s">
        <v>258</v>
      </c>
      <c r="E125" s="216">
        <v>47300</v>
      </c>
      <c r="F125" s="257" t="str">
        <f t="shared" si="6"/>
        <v>2029-30</v>
      </c>
      <c r="G125" s="234"/>
      <c r="H125" s="232" t="s">
        <v>247</v>
      </c>
      <c r="I125" s="235">
        <f t="shared" si="5"/>
        <v>28055.521896044054</v>
      </c>
      <c r="J125" s="258">
        <f>IFERROR(MIN('MP Calculations'!$E$29/I125,1),"-")</f>
        <v>1</v>
      </c>
      <c r="K125" s="259"/>
      <c r="L125" s="235"/>
      <c r="M125" s="235"/>
      <c r="N125" s="235"/>
      <c r="O125" s="296">
        <v>32409.451095353608</v>
      </c>
      <c r="P125" s="260">
        <f t="shared" si="7"/>
        <v>32409.451095353608</v>
      </c>
    </row>
    <row r="126" spans="3:16" x14ac:dyDescent="0.2">
      <c r="C126" s="235"/>
      <c r="D126" s="261" t="s">
        <v>304</v>
      </c>
      <c r="E126" s="216">
        <v>47300</v>
      </c>
      <c r="F126" s="257" t="str">
        <f t="shared" si="6"/>
        <v>2029-30</v>
      </c>
      <c r="G126" s="234"/>
      <c r="H126" s="232" t="s">
        <v>247</v>
      </c>
      <c r="I126" s="235">
        <f t="shared" si="5"/>
        <v>28055.521896044054</v>
      </c>
      <c r="J126" s="258">
        <f>IFERROR(MIN('MP Calculations'!$E$29/I126,1),"-")</f>
        <v>1</v>
      </c>
      <c r="K126" s="259"/>
      <c r="L126" s="235"/>
      <c r="M126" s="235"/>
      <c r="N126" s="235"/>
      <c r="O126" s="296">
        <v>3117538.7989282594</v>
      </c>
      <c r="P126" s="260">
        <f t="shared" si="7"/>
        <v>3117538.7989282594</v>
      </c>
    </row>
    <row r="127" spans="3:16" x14ac:dyDescent="0.2">
      <c r="C127" s="235"/>
      <c r="D127" s="261" t="s">
        <v>305</v>
      </c>
      <c r="E127" s="216">
        <v>47300</v>
      </c>
      <c r="F127" s="257" t="str">
        <f t="shared" si="6"/>
        <v>2029-30</v>
      </c>
      <c r="G127" s="234"/>
      <c r="H127" s="232" t="s">
        <v>247</v>
      </c>
      <c r="I127" s="235">
        <f t="shared" si="5"/>
        <v>28055.521896044054</v>
      </c>
      <c r="J127" s="258">
        <f>IFERROR(MIN('MP Calculations'!$E$29/I127,1),"-")</f>
        <v>1</v>
      </c>
      <c r="K127" s="259"/>
      <c r="L127" s="235"/>
      <c r="M127" s="235"/>
      <c r="N127" s="235"/>
      <c r="O127" s="296">
        <v>5288161.3186870078</v>
      </c>
      <c r="P127" s="260">
        <f t="shared" si="7"/>
        <v>5288161.3186870078</v>
      </c>
    </row>
    <row r="128" spans="3:16" x14ac:dyDescent="0.2">
      <c r="C128" s="235"/>
      <c r="D128" s="261" t="s">
        <v>306</v>
      </c>
      <c r="E128" s="216">
        <v>47300</v>
      </c>
      <c r="F128" s="257" t="str">
        <f t="shared" si="6"/>
        <v>2029-30</v>
      </c>
      <c r="G128" s="234"/>
      <c r="H128" s="232" t="s">
        <v>247</v>
      </c>
      <c r="I128" s="235">
        <f t="shared" si="5"/>
        <v>28055.521896044054</v>
      </c>
      <c r="J128" s="258">
        <f>IFERROR(MIN('MP Calculations'!$E$29/I128,1),"-")</f>
        <v>1</v>
      </c>
      <c r="K128" s="259"/>
      <c r="L128" s="235"/>
      <c r="M128" s="235"/>
      <c r="N128" s="235"/>
      <c r="O128" s="296">
        <v>5330793.0387015687</v>
      </c>
      <c r="P128" s="260">
        <f t="shared" si="7"/>
        <v>5330793.0387015687</v>
      </c>
    </row>
    <row r="129" spans="3:16" x14ac:dyDescent="0.2">
      <c r="C129" s="235"/>
      <c r="D129" s="261" t="s">
        <v>307</v>
      </c>
      <c r="E129" s="216">
        <v>47300</v>
      </c>
      <c r="F129" s="257" t="str">
        <f t="shared" si="6"/>
        <v>2029-30</v>
      </c>
      <c r="G129" s="234"/>
      <c r="H129" s="232" t="s">
        <v>247</v>
      </c>
      <c r="I129" s="235">
        <f t="shared" si="5"/>
        <v>28055.521896044054</v>
      </c>
      <c r="J129" s="258">
        <f>IFERROR(MIN('MP Calculations'!$E$29/I129,1),"-")</f>
        <v>1</v>
      </c>
      <c r="K129" s="259"/>
      <c r="L129" s="235"/>
      <c r="M129" s="235"/>
      <c r="N129" s="235"/>
      <c r="O129" s="296">
        <v>9727884.3567523155</v>
      </c>
      <c r="P129" s="260">
        <f t="shared" si="7"/>
        <v>9727884.3567523155</v>
      </c>
    </row>
    <row r="130" spans="3:16" x14ac:dyDescent="0.2">
      <c r="C130" s="235"/>
      <c r="D130" s="261" t="s">
        <v>308</v>
      </c>
      <c r="E130" s="216">
        <v>47300</v>
      </c>
      <c r="F130" s="257" t="str">
        <f t="shared" si="6"/>
        <v>2029-30</v>
      </c>
      <c r="G130" s="234"/>
      <c r="H130" s="232" t="s">
        <v>247</v>
      </c>
      <c r="I130" s="235">
        <f t="shared" si="5"/>
        <v>28055.521896044054</v>
      </c>
      <c r="J130" s="258">
        <f>IFERROR(MIN('MP Calculations'!$E$29/I130,1),"-")</f>
        <v>1</v>
      </c>
      <c r="K130" s="259"/>
      <c r="L130" s="235"/>
      <c r="M130" s="235"/>
      <c r="N130" s="235"/>
      <c r="O130" s="296">
        <v>6666449.9326748187</v>
      </c>
      <c r="P130" s="260">
        <f t="shared" si="7"/>
        <v>6666449.9326748187</v>
      </c>
    </row>
    <row r="131" spans="3:16" x14ac:dyDescent="0.2">
      <c r="C131" s="235"/>
      <c r="D131" s="261" t="s">
        <v>309</v>
      </c>
      <c r="E131" s="216">
        <v>47300</v>
      </c>
      <c r="F131" s="257" t="str">
        <f t="shared" si="6"/>
        <v>2029-30</v>
      </c>
      <c r="G131" s="234"/>
      <c r="H131" s="232" t="s">
        <v>247</v>
      </c>
      <c r="I131" s="235">
        <f t="shared" si="5"/>
        <v>28055.521896044054</v>
      </c>
      <c r="J131" s="258">
        <f>IFERROR(MIN('MP Calculations'!$E$29/I131,1),"-")</f>
        <v>1</v>
      </c>
      <c r="K131" s="259"/>
      <c r="L131" s="235"/>
      <c r="M131" s="235"/>
      <c r="N131" s="235"/>
      <c r="O131" s="296">
        <v>9652732.618826136</v>
      </c>
      <c r="P131" s="260">
        <f t="shared" si="7"/>
        <v>9652732.618826136</v>
      </c>
    </row>
    <row r="132" spans="3:16" x14ac:dyDescent="0.2">
      <c r="C132" s="235"/>
      <c r="D132" s="261" t="s">
        <v>310</v>
      </c>
      <c r="E132" s="216">
        <v>47300</v>
      </c>
      <c r="F132" s="257" t="str">
        <f t="shared" si="6"/>
        <v>2029-30</v>
      </c>
      <c r="G132" s="234"/>
      <c r="H132" s="232" t="s">
        <v>247</v>
      </c>
      <c r="I132" s="235">
        <f t="shared" si="5"/>
        <v>28055.521896044054</v>
      </c>
      <c r="J132" s="258">
        <f>IFERROR(MIN('MP Calculations'!$E$29/I132,1),"-")</f>
        <v>1</v>
      </c>
      <c r="K132" s="259"/>
      <c r="L132" s="235"/>
      <c r="M132" s="235"/>
      <c r="N132" s="235"/>
      <c r="O132" s="296">
        <v>6545518.562517493</v>
      </c>
      <c r="P132" s="260">
        <f t="shared" si="7"/>
        <v>6545518.562517493</v>
      </c>
    </row>
    <row r="133" spans="3:16" x14ac:dyDescent="0.2">
      <c r="C133" s="235"/>
      <c r="D133" s="261" t="s">
        <v>311</v>
      </c>
      <c r="E133" s="216">
        <v>47300</v>
      </c>
      <c r="F133" s="257" t="str">
        <f t="shared" si="6"/>
        <v>2029-30</v>
      </c>
      <c r="G133" s="234"/>
      <c r="H133" s="232" t="s">
        <v>247</v>
      </c>
      <c r="I133" s="235">
        <f t="shared" si="5"/>
        <v>28055.521896044054</v>
      </c>
      <c r="J133" s="258">
        <f>IFERROR(MIN('MP Calculations'!$E$29/I133,1),"-")</f>
        <v>1</v>
      </c>
      <c r="K133" s="259"/>
      <c r="L133" s="235"/>
      <c r="M133" s="235"/>
      <c r="N133" s="235"/>
      <c r="O133" s="296">
        <v>16898563.247535147</v>
      </c>
      <c r="P133" s="260">
        <f t="shared" si="7"/>
        <v>16898563.247535147</v>
      </c>
    </row>
    <row r="134" spans="3:16" x14ac:dyDescent="0.2">
      <c r="C134" s="235"/>
      <c r="D134" s="261" t="s">
        <v>312</v>
      </c>
      <c r="E134" s="216">
        <v>47300</v>
      </c>
      <c r="F134" s="257" t="str">
        <f t="shared" si="6"/>
        <v>2029-30</v>
      </c>
      <c r="G134" s="234"/>
      <c r="H134" s="232" t="s">
        <v>247</v>
      </c>
      <c r="I134" s="235">
        <f t="shared" si="5"/>
        <v>28055.521896044054</v>
      </c>
      <c r="J134" s="258">
        <f>IFERROR(MIN('MP Calculations'!$E$29/I134,1),"-")</f>
        <v>1</v>
      </c>
      <c r="K134" s="259"/>
      <c r="L134" s="235"/>
      <c r="M134" s="235"/>
      <c r="N134" s="235"/>
      <c r="O134" s="296">
        <v>6518196.1485803565</v>
      </c>
      <c r="P134" s="260">
        <f t="shared" si="7"/>
        <v>6518196.1485803565</v>
      </c>
    </row>
    <row r="135" spans="3:16" x14ac:dyDescent="0.2">
      <c r="C135" s="235"/>
      <c r="D135" s="261" t="s">
        <v>268</v>
      </c>
      <c r="E135" s="216">
        <v>47300</v>
      </c>
      <c r="F135" s="257" t="str">
        <f t="shared" si="6"/>
        <v>2029-30</v>
      </c>
      <c r="G135" s="234"/>
      <c r="H135" s="232" t="s">
        <v>247</v>
      </c>
      <c r="I135" s="235">
        <f t="shared" si="5"/>
        <v>28055.521896044054</v>
      </c>
      <c r="J135" s="258">
        <f>IFERROR(MIN('MP Calculations'!$E$29/I135,1),"-")</f>
        <v>1</v>
      </c>
      <c r="K135" s="259"/>
      <c r="L135" s="235"/>
      <c r="M135" s="235"/>
      <c r="N135" s="235"/>
      <c r="O135" s="296">
        <v>75959.164218930775</v>
      </c>
      <c r="P135" s="260">
        <f t="shared" si="7"/>
        <v>75959.164218930775</v>
      </c>
    </row>
    <row r="136" spans="3:16" x14ac:dyDescent="0.2">
      <c r="C136" s="235"/>
      <c r="D136" s="261" t="s">
        <v>269</v>
      </c>
      <c r="E136" s="216">
        <v>47300</v>
      </c>
      <c r="F136" s="257" t="str">
        <f t="shared" si="6"/>
        <v>2029-30</v>
      </c>
      <c r="G136" s="234"/>
      <c r="H136" s="232" t="s">
        <v>247</v>
      </c>
      <c r="I136" s="235">
        <f t="shared" si="5"/>
        <v>28055.521896044054</v>
      </c>
      <c r="J136" s="258">
        <f>IFERROR(MIN('MP Calculations'!$E$29/I136,1),"-")</f>
        <v>1</v>
      </c>
      <c r="K136" s="259"/>
      <c r="L136" s="235"/>
      <c r="M136" s="235"/>
      <c r="N136" s="235"/>
      <c r="O136" s="296">
        <v>177263.18523343198</v>
      </c>
      <c r="P136" s="260">
        <f t="shared" si="7"/>
        <v>177263.18523343198</v>
      </c>
    </row>
    <row r="137" spans="3:16" x14ac:dyDescent="0.2">
      <c r="C137" s="235"/>
      <c r="D137" s="261" t="s">
        <v>270</v>
      </c>
      <c r="E137" s="216">
        <v>47300</v>
      </c>
      <c r="F137" s="257" t="str">
        <f t="shared" si="6"/>
        <v>2029-30</v>
      </c>
      <c r="G137" s="234"/>
      <c r="H137" s="232" t="s">
        <v>247</v>
      </c>
      <c r="I137" s="235">
        <f t="shared" si="5"/>
        <v>28055.521896044054</v>
      </c>
      <c r="J137" s="258">
        <f>IFERROR(MIN('MP Calculations'!$E$29/I137,1),"-")</f>
        <v>1</v>
      </c>
      <c r="K137" s="259"/>
      <c r="L137" s="235"/>
      <c r="M137" s="235"/>
      <c r="N137" s="235"/>
      <c r="O137" s="296">
        <v>50852.250845130402</v>
      </c>
      <c r="P137" s="260">
        <f t="shared" si="7"/>
        <v>50852.250845130402</v>
      </c>
    </row>
    <row r="138" spans="3:16" x14ac:dyDescent="0.2">
      <c r="C138" s="235"/>
      <c r="D138" s="261" t="s">
        <v>271</v>
      </c>
      <c r="E138" s="216">
        <v>47300</v>
      </c>
      <c r="F138" s="257" t="str">
        <f t="shared" si="6"/>
        <v>2029-30</v>
      </c>
      <c r="G138" s="234"/>
      <c r="H138" s="232" t="s">
        <v>247</v>
      </c>
      <c r="I138" s="235">
        <f t="shared" si="5"/>
        <v>28055.521896044054</v>
      </c>
      <c r="J138" s="258">
        <f>IFERROR(MIN('MP Calculations'!$E$29/I138,1),"-")</f>
        <v>1</v>
      </c>
      <c r="K138" s="259"/>
      <c r="L138" s="235"/>
      <c r="M138" s="235"/>
      <c r="N138" s="235"/>
      <c r="O138" s="296">
        <v>238146.17214319698</v>
      </c>
      <c r="P138" s="260">
        <f t="shared" si="7"/>
        <v>238146.17214319698</v>
      </c>
    </row>
    <row r="139" spans="3:16" x14ac:dyDescent="0.2">
      <c r="C139" s="235"/>
      <c r="D139" s="261" t="s">
        <v>272</v>
      </c>
      <c r="E139" s="216">
        <v>47300</v>
      </c>
      <c r="F139" s="257" t="str">
        <f t="shared" si="6"/>
        <v>2029-30</v>
      </c>
      <c r="G139" s="234"/>
      <c r="H139" s="232" t="s">
        <v>247</v>
      </c>
      <c r="I139" s="235">
        <f t="shared" si="5"/>
        <v>28055.521896044054</v>
      </c>
      <c r="J139" s="258">
        <f>IFERROR(MIN('MP Calculations'!$E$29/I139,1),"-")</f>
        <v>1</v>
      </c>
      <c r="K139" s="259"/>
      <c r="L139" s="235"/>
      <c r="M139" s="235"/>
      <c r="N139" s="235"/>
      <c r="O139" s="296">
        <v>126428.07500048101</v>
      </c>
      <c r="P139" s="260">
        <f t="shared" si="7"/>
        <v>126428.07500048101</v>
      </c>
    </row>
    <row r="140" spans="3:16" x14ac:dyDescent="0.2">
      <c r="C140" s="235"/>
      <c r="D140" s="261" t="s">
        <v>273</v>
      </c>
      <c r="E140" s="216">
        <v>47300</v>
      </c>
      <c r="F140" s="257" t="str">
        <f t="shared" si="6"/>
        <v>2029-30</v>
      </c>
      <c r="G140" s="234"/>
      <c r="H140" s="232" t="s">
        <v>247</v>
      </c>
      <c r="I140" s="235">
        <f t="shared" si="5"/>
        <v>28055.521896044054</v>
      </c>
      <c r="J140" s="258">
        <f>IFERROR(MIN('MP Calculations'!$E$29/I140,1),"-")</f>
        <v>1</v>
      </c>
      <c r="K140" s="259"/>
      <c r="L140" s="235"/>
      <c r="M140" s="235"/>
      <c r="N140" s="235"/>
      <c r="O140" s="296">
        <v>278723.07921265269</v>
      </c>
      <c r="P140" s="260">
        <f t="shared" si="7"/>
        <v>278723.07921265269</v>
      </c>
    </row>
    <row r="141" spans="3:16" x14ac:dyDescent="0.2">
      <c r="C141" s="235"/>
      <c r="D141" s="261" t="s">
        <v>274</v>
      </c>
      <c r="E141" s="216">
        <v>47300</v>
      </c>
      <c r="F141" s="257" t="str">
        <f t="shared" si="6"/>
        <v>2029-30</v>
      </c>
      <c r="G141" s="234"/>
      <c r="H141" s="232" t="s">
        <v>247</v>
      </c>
      <c r="I141" s="235">
        <f t="shared" si="5"/>
        <v>28055.521896044054</v>
      </c>
      <c r="J141" s="258">
        <f>IFERROR(MIN('MP Calculations'!$E$29/I141,1),"-")</f>
        <v>1</v>
      </c>
      <c r="K141" s="259"/>
      <c r="L141" s="235"/>
      <c r="M141" s="235"/>
      <c r="N141" s="235"/>
      <c r="O141" s="296">
        <v>208867.19560007262</v>
      </c>
      <c r="P141" s="260">
        <f t="shared" si="7"/>
        <v>208867.19560007262</v>
      </c>
    </row>
    <row r="142" spans="3:16" x14ac:dyDescent="0.2">
      <c r="C142" s="235"/>
      <c r="D142" s="261" t="s">
        <v>275</v>
      </c>
      <c r="E142" s="216">
        <v>47300</v>
      </c>
      <c r="F142" s="257" t="str">
        <f t="shared" si="6"/>
        <v>2029-30</v>
      </c>
      <c r="G142" s="234"/>
      <c r="H142" s="232" t="s">
        <v>247</v>
      </c>
      <c r="I142" s="235">
        <f t="shared" si="5"/>
        <v>28055.521896044054</v>
      </c>
      <c r="J142" s="258">
        <f>IFERROR(MIN('MP Calculations'!$E$29/I142,1),"-")</f>
        <v>1</v>
      </c>
      <c r="K142" s="259"/>
      <c r="L142" s="235"/>
      <c r="M142" s="235"/>
      <c r="N142" s="235"/>
      <c r="O142" s="296">
        <v>103288.42162827698</v>
      </c>
      <c r="P142" s="260">
        <f t="shared" si="7"/>
        <v>103288.42162827698</v>
      </c>
    </row>
    <row r="143" spans="3:16" x14ac:dyDescent="0.2">
      <c r="C143" s="235"/>
      <c r="D143" s="261" t="s">
        <v>276</v>
      </c>
      <c r="E143" s="216">
        <v>47300</v>
      </c>
      <c r="F143" s="257" t="str">
        <f t="shared" si="6"/>
        <v>2029-30</v>
      </c>
      <c r="G143" s="234"/>
      <c r="H143" s="232" t="s">
        <v>247</v>
      </c>
      <c r="I143" s="235">
        <f t="shared" si="5"/>
        <v>28055.521896044054</v>
      </c>
      <c r="J143" s="258">
        <f>IFERROR(MIN('MP Calculations'!$E$29/I143,1),"-")</f>
        <v>1</v>
      </c>
      <c r="K143" s="259"/>
      <c r="L143" s="235"/>
      <c r="M143" s="235"/>
      <c r="N143" s="235"/>
      <c r="O143" s="296">
        <v>191923.63207376489</v>
      </c>
      <c r="P143" s="260">
        <f t="shared" si="7"/>
        <v>191923.63207376489</v>
      </c>
    </row>
    <row r="144" spans="3:16" x14ac:dyDescent="0.2">
      <c r="C144" s="235"/>
      <c r="D144" s="261" t="s">
        <v>277</v>
      </c>
      <c r="E144" s="216">
        <v>47300</v>
      </c>
      <c r="F144" s="257" t="str">
        <f t="shared" si="6"/>
        <v>2029-30</v>
      </c>
      <c r="G144" s="234"/>
      <c r="H144" s="232" t="s">
        <v>247</v>
      </c>
      <c r="I144" s="235">
        <f t="shared" si="5"/>
        <v>28055.521896044054</v>
      </c>
      <c r="J144" s="258">
        <f>IFERROR(MIN('MP Calculations'!$E$29/I144,1),"-")</f>
        <v>1</v>
      </c>
      <c r="K144" s="259"/>
      <c r="L144" s="235"/>
      <c r="M144" s="235"/>
      <c r="N144" s="235"/>
      <c r="O144" s="296">
        <v>397944.89432984218</v>
      </c>
      <c r="P144" s="260">
        <f t="shared" si="7"/>
        <v>397944.89432984218</v>
      </c>
    </row>
    <row r="145" spans="3:16" x14ac:dyDescent="0.2">
      <c r="C145" s="235"/>
      <c r="D145" s="261" t="s">
        <v>278</v>
      </c>
      <c r="E145" s="216">
        <v>47300</v>
      </c>
      <c r="F145" s="257" t="str">
        <f t="shared" si="6"/>
        <v>2029-30</v>
      </c>
      <c r="G145" s="234"/>
      <c r="H145" s="232" t="s">
        <v>247</v>
      </c>
      <c r="I145" s="235">
        <f t="shared" si="5"/>
        <v>28055.521896044054</v>
      </c>
      <c r="J145" s="258">
        <f>IFERROR(MIN('MP Calculations'!$E$29/I145,1),"-")</f>
        <v>1</v>
      </c>
      <c r="K145" s="259"/>
      <c r="L145" s="235"/>
      <c r="M145" s="235"/>
      <c r="N145" s="235"/>
      <c r="O145" s="296">
        <v>561271.35079657007</v>
      </c>
      <c r="P145" s="260">
        <f t="shared" si="7"/>
        <v>561271.35079657007</v>
      </c>
    </row>
    <row r="146" spans="3:16" x14ac:dyDescent="0.2">
      <c r="C146" s="235"/>
      <c r="D146" s="261" t="s">
        <v>279</v>
      </c>
      <c r="E146" s="216">
        <v>47300</v>
      </c>
      <c r="F146" s="257" t="str">
        <f t="shared" si="6"/>
        <v>2029-30</v>
      </c>
      <c r="G146" s="234"/>
      <c r="H146" s="232" t="s">
        <v>247</v>
      </c>
      <c r="I146" s="235">
        <f t="shared" si="5"/>
        <v>28055.521896044054</v>
      </c>
      <c r="J146" s="258">
        <f>IFERROR(MIN('MP Calculations'!$E$29/I146,1),"-")</f>
        <v>1</v>
      </c>
      <c r="K146" s="259"/>
      <c r="L146" s="235"/>
      <c r="M146" s="235"/>
      <c r="N146" s="235"/>
      <c r="O146" s="296">
        <v>286711.3725835153</v>
      </c>
      <c r="P146" s="260">
        <f t="shared" si="7"/>
        <v>286711.3725835153</v>
      </c>
    </row>
    <row r="147" spans="3:16" x14ac:dyDescent="0.2">
      <c r="C147" s="235"/>
      <c r="D147" s="261" t="s">
        <v>280</v>
      </c>
      <c r="E147" s="216">
        <v>47300</v>
      </c>
      <c r="F147" s="257" t="str">
        <f t="shared" si="6"/>
        <v>2029-30</v>
      </c>
      <c r="G147" s="234"/>
      <c r="H147" s="232" t="s">
        <v>247</v>
      </c>
      <c r="I147" s="235">
        <f t="shared" si="5"/>
        <v>28055.521896044054</v>
      </c>
      <c r="J147" s="258">
        <f>IFERROR(MIN('MP Calculations'!$E$29/I147,1),"-")</f>
        <v>1</v>
      </c>
      <c r="K147" s="259"/>
      <c r="L147" s="235"/>
      <c r="M147" s="235"/>
      <c r="N147" s="235"/>
      <c r="O147" s="296">
        <v>518781.45428087626</v>
      </c>
      <c r="P147" s="260">
        <f t="shared" si="7"/>
        <v>518781.45428087626</v>
      </c>
    </row>
    <row r="148" spans="3:16" x14ac:dyDescent="0.2">
      <c r="C148" s="235"/>
      <c r="D148" s="261" t="s">
        <v>281</v>
      </c>
      <c r="E148" s="216">
        <v>47300</v>
      </c>
      <c r="F148" s="257" t="str">
        <f t="shared" si="6"/>
        <v>2029-30</v>
      </c>
      <c r="G148" s="234"/>
      <c r="H148" s="232" t="s">
        <v>247</v>
      </c>
      <c r="I148" s="235">
        <f t="shared" si="5"/>
        <v>28055.521896044054</v>
      </c>
      <c r="J148" s="258">
        <f>IFERROR(MIN('MP Calculations'!$E$29/I148,1),"-")</f>
        <v>1</v>
      </c>
      <c r="K148" s="259"/>
      <c r="L148" s="235"/>
      <c r="M148" s="235"/>
      <c r="N148" s="235"/>
      <c r="O148" s="296">
        <v>4727685.8000261849</v>
      </c>
      <c r="P148" s="260">
        <f t="shared" si="7"/>
        <v>4727685.8000261849</v>
      </c>
    </row>
    <row r="149" spans="3:16" x14ac:dyDescent="0.2">
      <c r="C149" s="235"/>
      <c r="D149" s="261" t="s">
        <v>282</v>
      </c>
      <c r="E149" s="216">
        <v>47300</v>
      </c>
      <c r="F149" s="257" t="str">
        <f t="shared" si="6"/>
        <v>2029-30</v>
      </c>
      <c r="G149" s="234"/>
      <c r="H149" s="232" t="s">
        <v>247</v>
      </c>
      <c r="I149" s="235">
        <f t="shared" si="5"/>
        <v>28055.521896044054</v>
      </c>
      <c r="J149" s="258">
        <f>IFERROR(MIN('MP Calculations'!$E$29/I149,1),"-")</f>
        <v>1</v>
      </c>
      <c r="K149" s="259"/>
      <c r="L149" s="235"/>
      <c r="M149" s="235"/>
      <c r="N149" s="235"/>
      <c r="O149" s="296">
        <v>158031.52922264344</v>
      </c>
      <c r="P149" s="260">
        <f t="shared" si="7"/>
        <v>158031.52922264344</v>
      </c>
    </row>
    <row r="150" spans="3:16" x14ac:dyDescent="0.2">
      <c r="C150" s="235"/>
      <c r="D150" s="261" t="s">
        <v>283</v>
      </c>
      <c r="E150" s="216">
        <v>47300</v>
      </c>
      <c r="F150" s="257" t="str">
        <f t="shared" si="6"/>
        <v>2029-30</v>
      </c>
      <c r="G150" s="234"/>
      <c r="H150" s="232" t="s">
        <v>247</v>
      </c>
      <c r="I150" s="235">
        <f t="shared" si="5"/>
        <v>28055.521896044054</v>
      </c>
      <c r="J150" s="258">
        <f>IFERROR(MIN('MP Calculations'!$E$29/I150,1),"-")</f>
        <v>1</v>
      </c>
      <c r="K150" s="259"/>
      <c r="L150" s="235"/>
      <c r="M150" s="235"/>
      <c r="N150" s="235"/>
      <c r="O150" s="296">
        <v>234391.72792165162</v>
      </c>
      <c r="P150" s="260">
        <f t="shared" si="7"/>
        <v>234391.72792165162</v>
      </c>
    </row>
    <row r="151" spans="3:16" x14ac:dyDescent="0.2">
      <c r="C151" s="235"/>
      <c r="D151" s="261" t="s">
        <v>284</v>
      </c>
      <c r="E151" s="216">
        <v>47300</v>
      </c>
      <c r="F151" s="257" t="str">
        <f t="shared" si="6"/>
        <v>2029-30</v>
      </c>
      <c r="G151" s="234"/>
      <c r="H151" s="232" t="s">
        <v>247</v>
      </c>
      <c r="I151" s="235">
        <f t="shared" ref="I151:I214" si="8">$I$22</f>
        <v>28055.521896044054</v>
      </c>
      <c r="J151" s="258">
        <f>IFERROR(MIN('MP Calculations'!$E$29/I151,1),"-")</f>
        <v>1</v>
      </c>
      <c r="K151" s="259"/>
      <c r="L151" s="235"/>
      <c r="M151" s="235"/>
      <c r="N151" s="235"/>
      <c r="O151" s="296">
        <v>965077.30171969463</v>
      </c>
      <c r="P151" s="260">
        <f t="shared" si="7"/>
        <v>965077.30171969463</v>
      </c>
    </row>
    <row r="152" spans="3:16" x14ac:dyDescent="0.2">
      <c r="C152" s="235"/>
      <c r="D152" s="261" t="s">
        <v>285</v>
      </c>
      <c r="E152" s="216">
        <v>47300</v>
      </c>
      <c r="F152" s="257" t="str">
        <f t="shared" si="6"/>
        <v>2029-30</v>
      </c>
      <c r="G152" s="234"/>
      <c r="H152" s="232" t="s">
        <v>247</v>
      </c>
      <c r="I152" s="235">
        <f t="shared" si="8"/>
        <v>28055.521896044054</v>
      </c>
      <c r="J152" s="258">
        <f>IFERROR(MIN('MP Calculations'!$E$29/I152,1),"-")</f>
        <v>1</v>
      </c>
      <c r="K152" s="259"/>
      <c r="L152" s="235"/>
      <c r="M152" s="235"/>
      <c r="N152" s="235"/>
      <c r="O152" s="296">
        <v>121258.06017443974</v>
      </c>
      <c r="P152" s="260">
        <f t="shared" si="7"/>
        <v>121258.06017443974</v>
      </c>
    </row>
    <row r="153" spans="3:16" x14ac:dyDescent="0.2">
      <c r="C153" s="235"/>
      <c r="D153" s="261" t="s">
        <v>286</v>
      </c>
      <c r="E153" s="216">
        <v>47300</v>
      </c>
      <c r="F153" s="257" t="str">
        <f t="shared" si="6"/>
        <v>2029-30</v>
      </c>
      <c r="G153" s="234"/>
      <c r="H153" s="232" t="s">
        <v>247</v>
      </c>
      <c r="I153" s="235">
        <f t="shared" si="8"/>
        <v>28055.521896044054</v>
      </c>
      <c r="J153" s="258">
        <f>IFERROR(MIN('MP Calculations'!$E$29/I153,1),"-")</f>
        <v>1</v>
      </c>
      <c r="K153" s="259"/>
      <c r="L153" s="235"/>
      <c r="M153" s="235"/>
      <c r="N153" s="235"/>
      <c r="O153" s="296">
        <v>366896.70567802578</v>
      </c>
      <c r="P153" s="260">
        <f t="shared" si="7"/>
        <v>366896.70567802578</v>
      </c>
    </row>
    <row r="154" spans="3:16" x14ac:dyDescent="0.2">
      <c r="C154" s="235"/>
      <c r="D154" s="261" t="s">
        <v>287</v>
      </c>
      <c r="E154" s="216">
        <v>47300</v>
      </c>
      <c r="F154" s="257" t="str">
        <f t="shared" si="6"/>
        <v>2029-30</v>
      </c>
      <c r="G154" s="234"/>
      <c r="H154" s="232" t="s">
        <v>247</v>
      </c>
      <c r="I154" s="235">
        <f t="shared" si="8"/>
        <v>28055.521896044054</v>
      </c>
      <c r="J154" s="258">
        <f>IFERROR(MIN('MP Calculations'!$E$29/I154,1),"-")</f>
        <v>1</v>
      </c>
      <c r="K154" s="259"/>
      <c r="L154" s="235"/>
      <c r="M154" s="235"/>
      <c r="N154" s="235"/>
      <c r="O154" s="296">
        <v>102651.36801861248</v>
      </c>
      <c r="P154" s="260">
        <f t="shared" si="7"/>
        <v>102651.36801861248</v>
      </c>
    </row>
    <row r="155" spans="3:16" x14ac:dyDescent="0.2">
      <c r="C155" s="235"/>
      <c r="D155" s="261" t="s">
        <v>288</v>
      </c>
      <c r="E155" s="216">
        <v>47300</v>
      </c>
      <c r="F155" s="257" t="str">
        <f t="shared" si="6"/>
        <v>2029-30</v>
      </c>
      <c r="G155" s="234"/>
      <c r="H155" s="232" t="s">
        <v>247</v>
      </c>
      <c r="I155" s="235">
        <f t="shared" si="8"/>
        <v>28055.521896044054</v>
      </c>
      <c r="J155" s="258">
        <f>IFERROR(MIN('MP Calculations'!$E$29/I155,1),"-")</f>
        <v>1</v>
      </c>
      <c r="K155" s="259"/>
      <c r="L155" s="235"/>
      <c r="M155" s="235"/>
      <c r="N155" s="235"/>
      <c r="O155" s="296">
        <v>245553.48725018671</v>
      </c>
      <c r="P155" s="260">
        <f t="shared" si="7"/>
        <v>245553.48725018671</v>
      </c>
    </row>
    <row r="156" spans="3:16" x14ac:dyDescent="0.2">
      <c r="C156" s="235"/>
      <c r="D156" s="261" t="s">
        <v>289</v>
      </c>
      <c r="E156" s="216">
        <v>47300</v>
      </c>
      <c r="F156" s="257" t="str">
        <f t="shared" si="6"/>
        <v>2029-30</v>
      </c>
      <c r="G156" s="234"/>
      <c r="H156" s="232" t="s">
        <v>247</v>
      </c>
      <c r="I156" s="235">
        <f t="shared" si="8"/>
        <v>28055.521896044054</v>
      </c>
      <c r="J156" s="258">
        <f>IFERROR(MIN('MP Calculations'!$E$29/I156,1),"-")</f>
        <v>1</v>
      </c>
      <c r="K156" s="259"/>
      <c r="L156" s="235"/>
      <c r="M156" s="235"/>
      <c r="N156" s="235"/>
      <c r="O156" s="296">
        <v>38324.202330199347</v>
      </c>
      <c r="P156" s="260">
        <f t="shared" si="7"/>
        <v>38324.202330199347</v>
      </c>
    </row>
    <row r="157" spans="3:16" x14ac:dyDescent="0.2">
      <c r="C157" s="235"/>
      <c r="D157" s="261" t="s">
        <v>290</v>
      </c>
      <c r="E157" s="216">
        <v>47300</v>
      </c>
      <c r="F157" s="257" t="str">
        <f t="shared" si="6"/>
        <v>2029-30</v>
      </c>
      <c r="G157" s="234"/>
      <c r="H157" s="232" t="s">
        <v>247</v>
      </c>
      <c r="I157" s="235">
        <f t="shared" si="8"/>
        <v>28055.521896044054</v>
      </c>
      <c r="J157" s="258">
        <f>IFERROR(MIN('MP Calculations'!$E$29/I157,1),"-")</f>
        <v>1</v>
      </c>
      <c r="K157" s="259"/>
      <c r="L157" s="235"/>
      <c r="M157" s="235"/>
      <c r="N157" s="235"/>
      <c r="O157" s="296">
        <v>799846.91479444108</v>
      </c>
      <c r="P157" s="260">
        <f t="shared" si="7"/>
        <v>799846.91479444108</v>
      </c>
    </row>
    <row r="158" spans="3:16" x14ac:dyDescent="0.2">
      <c r="C158" s="235"/>
      <c r="D158" s="261" t="s">
        <v>291</v>
      </c>
      <c r="E158" s="216">
        <v>47300</v>
      </c>
      <c r="F158" s="257" t="str">
        <f t="shared" si="6"/>
        <v>2029-30</v>
      </c>
      <c r="G158" s="234"/>
      <c r="H158" s="232" t="s">
        <v>247</v>
      </c>
      <c r="I158" s="235">
        <f t="shared" si="8"/>
        <v>28055.521896044054</v>
      </c>
      <c r="J158" s="258">
        <f>IFERROR(MIN('MP Calculations'!$E$29/I158,1),"-")</f>
        <v>1</v>
      </c>
      <c r="K158" s="259"/>
      <c r="L158" s="235"/>
      <c r="M158" s="235"/>
      <c r="N158" s="235"/>
      <c r="O158" s="296">
        <v>714022.37285823061</v>
      </c>
      <c r="P158" s="260">
        <f t="shared" si="7"/>
        <v>714022.37285823061</v>
      </c>
    </row>
    <row r="159" spans="3:16" x14ac:dyDescent="0.2">
      <c r="C159" s="235"/>
      <c r="D159" s="261" t="s">
        <v>292</v>
      </c>
      <c r="E159" s="216">
        <v>47300</v>
      </c>
      <c r="F159" s="257" t="str">
        <f t="shared" si="6"/>
        <v>2029-30</v>
      </c>
      <c r="G159" s="234"/>
      <c r="H159" s="232" t="s">
        <v>247</v>
      </c>
      <c r="I159" s="235">
        <f t="shared" si="8"/>
        <v>28055.521896044054</v>
      </c>
      <c r="J159" s="258">
        <f>IFERROR(MIN('MP Calculations'!$E$29/I159,1),"-")</f>
        <v>1</v>
      </c>
      <c r="K159" s="259"/>
      <c r="L159" s="235"/>
      <c r="M159" s="235"/>
      <c r="N159" s="235"/>
      <c r="O159" s="296">
        <v>34639.979316242665</v>
      </c>
      <c r="P159" s="260">
        <f t="shared" si="7"/>
        <v>34639.979316242665</v>
      </c>
    </row>
    <row r="160" spans="3:16" x14ac:dyDescent="0.2">
      <c r="C160" s="235"/>
      <c r="D160" s="261" t="s">
        <v>293</v>
      </c>
      <c r="E160" s="216">
        <v>47300</v>
      </c>
      <c r="F160" s="257" t="str">
        <f t="shared" si="6"/>
        <v>2029-30</v>
      </c>
      <c r="G160" s="234"/>
      <c r="H160" s="232" t="s">
        <v>247</v>
      </c>
      <c r="I160" s="235">
        <f t="shared" si="8"/>
        <v>28055.521896044054</v>
      </c>
      <c r="J160" s="258">
        <f>IFERROR(MIN('MP Calculations'!$E$29/I160,1),"-")</f>
        <v>1</v>
      </c>
      <c r="K160" s="259"/>
      <c r="L160" s="235"/>
      <c r="M160" s="235"/>
      <c r="N160" s="235"/>
      <c r="O160" s="296">
        <v>268605.77048613993</v>
      </c>
      <c r="P160" s="260">
        <f t="shared" si="7"/>
        <v>268605.77048613993</v>
      </c>
    </row>
    <row r="161" spans="3:16" x14ac:dyDescent="0.2">
      <c r="C161" s="235"/>
      <c r="D161" s="261" t="s">
        <v>249</v>
      </c>
      <c r="E161" s="216">
        <v>47300</v>
      </c>
      <c r="F161" s="257" t="str">
        <f t="shared" si="6"/>
        <v>2029-30</v>
      </c>
      <c r="G161" s="234"/>
      <c r="H161" s="232" t="s">
        <v>247</v>
      </c>
      <c r="I161" s="235">
        <f t="shared" si="8"/>
        <v>28055.521896044054</v>
      </c>
      <c r="J161" s="258">
        <f>IFERROR(MIN('MP Calculations'!$E$29/I161,1),"-")</f>
        <v>1</v>
      </c>
      <c r="K161" s="259"/>
      <c r="L161" s="235"/>
      <c r="M161" s="235"/>
      <c r="N161" s="235"/>
      <c r="O161" s="296">
        <v>4123074.1398814642</v>
      </c>
      <c r="P161" s="260">
        <f t="shared" si="7"/>
        <v>4123074.1398814642</v>
      </c>
    </row>
    <row r="162" spans="3:16" x14ac:dyDescent="0.2">
      <c r="C162" s="235"/>
      <c r="D162" s="261" t="s">
        <v>250</v>
      </c>
      <c r="E162" s="216">
        <v>47300</v>
      </c>
      <c r="F162" s="257" t="str">
        <f t="shared" si="6"/>
        <v>2029-30</v>
      </c>
      <c r="G162" s="234"/>
      <c r="H162" s="232" t="s">
        <v>247</v>
      </c>
      <c r="I162" s="235">
        <f t="shared" si="8"/>
        <v>28055.521896044054</v>
      </c>
      <c r="J162" s="258">
        <f>IFERROR(MIN('MP Calculations'!$E$29/I162,1),"-")</f>
        <v>1</v>
      </c>
      <c r="K162" s="259"/>
      <c r="L162" s="235"/>
      <c r="M162" s="235"/>
      <c r="N162" s="235"/>
      <c r="O162" s="296">
        <v>5934239.0040502176</v>
      </c>
      <c r="P162" s="260">
        <f t="shared" si="7"/>
        <v>5934239.0040502176</v>
      </c>
    </row>
    <row r="163" spans="3:16" x14ac:dyDescent="0.2">
      <c r="C163" s="235"/>
      <c r="D163" s="261" t="s">
        <v>251</v>
      </c>
      <c r="E163" s="216">
        <v>47300</v>
      </c>
      <c r="F163" s="257" t="str">
        <f t="shared" si="6"/>
        <v>2029-30</v>
      </c>
      <c r="G163" s="234"/>
      <c r="H163" s="232" t="s">
        <v>247</v>
      </c>
      <c r="I163" s="235">
        <f t="shared" si="8"/>
        <v>28055.521896044054</v>
      </c>
      <c r="J163" s="258">
        <f>IFERROR(MIN('MP Calculations'!$E$29/I163,1),"-")</f>
        <v>1</v>
      </c>
      <c r="K163" s="259"/>
      <c r="L163" s="235"/>
      <c r="M163" s="235"/>
      <c r="N163" s="235"/>
      <c r="O163" s="296">
        <v>1489398.8959384507</v>
      </c>
      <c r="P163" s="260">
        <f t="shared" si="7"/>
        <v>1489398.8959384507</v>
      </c>
    </row>
    <row r="164" spans="3:16" x14ac:dyDescent="0.2">
      <c r="C164" s="235"/>
      <c r="D164" s="261" t="s">
        <v>252</v>
      </c>
      <c r="E164" s="216">
        <v>47300</v>
      </c>
      <c r="F164" s="257" t="str">
        <f t="shared" si="6"/>
        <v>2029-30</v>
      </c>
      <c r="G164" s="234"/>
      <c r="H164" s="232" t="s">
        <v>247</v>
      </c>
      <c r="I164" s="235">
        <f t="shared" si="8"/>
        <v>28055.521896044054</v>
      </c>
      <c r="J164" s="258">
        <f>IFERROR(MIN('MP Calculations'!$E$29/I164,1),"-")</f>
        <v>1</v>
      </c>
      <c r="K164" s="259"/>
      <c r="L164" s="235"/>
      <c r="M164" s="235"/>
      <c r="N164" s="235"/>
      <c r="O164" s="296">
        <v>3543740.0237637148</v>
      </c>
      <c r="P164" s="260">
        <f t="shared" si="7"/>
        <v>3543740.0237637148</v>
      </c>
    </row>
    <row r="165" spans="3:16" x14ac:dyDescent="0.2">
      <c r="C165" s="235"/>
      <c r="D165" s="261" t="s">
        <v>253</v>
      </c>
      <c r="E165" s="216">
        <v>47300</v>
      </c>
      <c r="F165" s="257" t="str">
        <f t="shared" si="6"/>
        <v>2029-30</v>
      </c>
      <c r="G165" s="234"/>
      <c r="H165" s="232" t="s">
        <v>247</v>
      </c>
      <c r="I165" s="235">
        <f t="shared" si="8"/>
        <v>28055.521896044054</v>
      </c>
      <c r="J165" s="258">
        <f>IFERROR(MIN('MP Calculations'!$E$29/I165,1),"-")</f>
        <v>1</v>
      </c>
      <c r="K165" s="259"/>
      <c r="L165" s="235"/>
      <c r="M165" s="235"/>
      <c r="N165" s="235"/>
      <c r="O165" s="296">
        <v>1770997.9635502207</v>
      </c>
      <c r="P165" s="260">
        <f t="shared" si="7"/>
        <v>1770997.9635502207</v>
      </c>
    </row>
    <row r="166" spans="3:16" x14ac:dyDescent="0.2">
      <c r="C166" s="235"/>
      <c r="D166" s="261" t="s">
        <v>254</v>
      </c>
      <c r="E166" s="216">
        <v>47300</v>
      </c>
      <c r="F166" s="257" t="str">
        <f t="shared" si="6"/>
        <v>2029-30</v>
      </c>
      <c r="G166" s="234"/>
      <c r="H166" s="232" t="s">
        <v>247</v>
      </c>
      <c r="I166" s="235">
        <f t="shared" si="8"/>
        <v>28055.521896044054</v>
      </c>
      <c r="J166" s="258">
        <f>IFERROR(MIN('MP Calculations'!$E$29/I166,1),"-")</f>
        <v>1</v>
      </c>
      <c r="K166" s="259"/>
      <c r="L166" s="235"/>
      <c r="M166" s="235"/>
      <c r="N166" s="235"/>
      <c r="O166" s="296">
        <v>1183947.7225846509</v>
      </c>
      <c r="P166" s="260">
        <f t="shared" si="7"/>
        <v>1183947.7225846509</v>
      </c>
    </row>
    <row r="167" spans="3:16" x14ac:dyDescent="0.2">
      <c r="C167" s="235"/>
      <c r="D167" s="261" t="s">
        <v>255</v>
      </c>
      <c r="E167" s="216">
        <v>47300</v>
      </c>
      <c r="F167" s="257" t="str">
        <f t="shared" si="6"/>
        <v>2029-30</v>
      </c>
      <c r="G167" s="234"/>
      <c r="H167" s="232" t="s">
        <v>247</v>
      </c>
      <c r="I167" s="235">
        <f t="shared" si="8"/>
        <v>28055.521896044054</v>
      </c>
      <c r="J167" s="258">
        <f>IFERROR(MIN('MP Calculations'!$E$29/I167,1),"-")</f>
        <v>1</v>
      </c>
      <c r="K167" s="259"/>
      <c r="L167" s="235"/>
      <c r="M167" s="235"/>
      <c r="N167" s="235"/>
      <c r="O167" s="296">
        <v>3821423.1249672719</v>
      </c>
      <c r="P167" s="260">
        <f t="shared" si="7"/>
        <v>3821423.1249672719</v>
      </c>
    </row>
    <row r="168" spans="3:16" x14ac:dyDescent="0.2">
      <c r="C168" s="235"/>
      <c r="D168" s="261" t="s">
        <v>538</v>
      </c>
      <c r="E168" s="216">
        <v>47300</v>
      </c>
      <c r="F168" s="257" t="str">
        <f t="shared" si="6"/>
        <v>2029-30</v>
      </c>
      <c r="G168" s="234"/>
      <c r="H168" s="232" t="s">
        <v>247</v>
      </c>
      <c r="I168" s="235">
        <f t="shared" si="8"/>
        <v>28055.521896044054</v>
      </c>
      <c r="J168" s="258">
        <f>IFERROR(MIN('MP Calculations'!$E$29/I168,1),"-")</f>
        <v>1</v>
      </c>
      <c r="K168" s="259"/>
      <c r="L168" s="235"/>
      <c r="M168" s="235"/>
      <c r="N168" s="235"/>
      <c r="O168" s="296">
        <v>35206398.552521594</v>
      </c>
      <c r="P168" s="260">
        <f t="shared" si="7"/>
        <v>35206398.552521594</v>
      </c>
    </row>
    <row r="169" spans="3:16" x14ac:dyDescent="0.2">
      <c r="C169" s="235"/>
      <c r="D169" s="261" t="s">
        <v>256</v>
      </c>
      <c r="E169" s="216">
        <v>47665</v>
      </c>
      <c r="F169" s="257" t="str">
        <f t="shared" si="6"/>
        <v>2030-31</v>
      </c>
      <c r="G169" s="234"/>
      <c r="H169" s="232" t="s">
        <v>247</v>
      </c>
      <c r="I169" s="235">
        <f t="shared" si="8"/>
        <v>28055.521896044054</v>
      </c>
      <c r="J169" s="258">
        <f>IFERROR(MIN('MP Calculations'!$E$29/I169,1),"-")</f>
        <v>1</v>
      </c>
      <c r="K169" s="259"/>
      <c r="L169" s="235"/>
      <c r="M169" s="235"/>
      <c r="N169" s="235"/>
      <c r="O169" s="296">
        <v>273796.88897129975</v>
      </c>
      <c r="P169" s="260">
        <f t="shared" si="7"/>
        <v>273796.88897129975</v>
      </c>
    </row>
    <row r="170" spans="3:16" x14ac:dyDescent="0.2">
      <c r="C170" s="235"/>
      <c r="D170" s="261" t="s">
        <v>257</v>
      </c>
      <c r="E170" s="216">
        <v>47665</v>
      </c>
      <c r="F170" s="257" t="str">
        <f t="shared" si="6"/>
        <v>2030-31</v>
      </c>
      <c r="G170" s="234"/>
      <c r="H170" s="232" t="s">
        <v>247</v>
      </c>
      <c r="I170" s="235">
        <f t="shared" si="8"/>
        <v>28055.521896044054</v>
      </c>
      <c r="J170" s="258">
        <f>IFERROR(MIN('MP Calculations'!$E$29/I170,1),"-")</f>
        <v>1</v>
      </c>
      <c r="K170" s="259"/>
      <c r="L170" s="235"/>
      <c r="M170" s="235"/>
      <c r="N170" s="235"/>
      <c r="O170" s="296">
        <v>1038552.7532251563</v>
      </c>
      <c r="P170" s="260">
        <f t="shared" si="7"/>
        <v>1038552.7532251563</v>
      </c>
    </row>
    <row r="171" spans="3:16" x14ac:dyDescent="0.2">
      <c r="C171" s="235"/>
      <c r="D171" s="261" t="s">
        <v>258</v>
      </c>
      <c r="E171" s="216">
        <v>47665</v>
      </c>
      <c r="F171" s="257" t="str">
        <f t="shared" si="6"/>
        <v>2030-31</v>
      </c>
      <c r="G171" s="234"/>
      <c r="H171" s="232" t="s">
        <v>247</v>
      </c>
      <c r="I171" s="235">
        <f t="shared" si="8"/>
        <v>28055.521896044054</v>
      </c>
      <c r="J171" s="258">
        <f>IFERROR(MIN('MP Calculations'!$E$29/I171,1),"-")</f>
        <v>1</v>
      </c>
      <c r="K171" s="259"/>
      <c r="L171" s="235"/>
      <c r="M171" s="235"/>
      <c r="N171" s="235"/>
      <c r="O171" s="296">
        <v>28219.911743354405</v>
      </c>
      <c r="P171" s="260">
        <f t="shared" si="7"/>
        <v>28219.911743354405</v>
      </c>
    </row>
    <row r="172" spans="3:16" x14ac:dyDescent="0.2">
      <c r="C172" s="235"/>
      <c r="D172" s="261" t="s">
        <v>313</v>
      </c>
      <c r="E172" s="216">
        <v>47665</v>
      </c>
      <c r="F172" s="257" t="str">
        <f t="shared" si="6"/>
        <v>2030-31</v>
      </c>
      <c r="G172" s="234"/>
      <c r="H172" s="232" t="s">
        <v>247</v>
      </c>
      <c r="I172" s="235">
        <f t="shared" si="8"/>
        <v>28055.521896044054</v>
      </c>
      <c r="J172" s="258">
        <f>IFERROR(MIN('MP Calculations'!$E$29/I172,1),"-")</f>
        <v>1</v>
      </c>
      <c r="K172" s="259"/>
      <c r="L172" s="235"/>
      <c r="M172" s="235"/>
      <c r="N172" s="235"/>
      <c r="O172" s="296">
        <v>3421282.8815392735</v>
      </c>
      <c r="P172" s="260">
        <f t="shared" si="7"/>
        <v>3421282.8815392735</v>
      </c>
    </row>
    <row r="173" spans="3:16" x14ac:dyDescent="0.2">
      <c r="C173" s="235"/>
      <c r="D173" s="261" t="s">
        <v>314</v>
      </c>
      <c r="E173" s="216">
        <v>47665</v>
      </c>
      <c r="F173" s="257" t="str">
        <f t="shared" si="6"/>
        <v>2030-31</v>
      </c>
      <c r="G173" s="234"/>
      <c r="H173" s="232" t="s">
        <v>247</v>
      </c>
      <c r="I173" s="235">
        <f t="shared" si="8"/>
        <v>28055.521896044054</v>
      </c>
      <c r="J173" s="258">
        <f>IFERROR(MIN('MP Calculations'!$E$29/I173,1),"-")</f>
        <v>1</v>
      </c>
      <c r="K173" s="259"/>
      <c r="L173" s="235"/>
      <c r="M173" s="235"/>
      <c r="N173" s="235"/>
      <c r="O173" s="296">
        <v>3222792.8488874133</v>
      </c>
      <c r="P173" s="260">
        <f t="shared" si="7"/>
        <v>3222792.8488874133</v>
      </c>
    </row>
    <row r="174" spans="3:16" x14ac:dyDescent="0.2">
      <c r="C174" s="235"/>
      <c r="D174" s="261" t="s">
        <v>315</v>
      </c>
      <c r="E174" s="216">
        <v>47665</v>
      </c>
      <c r="F174" s="257" t="str">
        <f t="shared" si="6"/>
        <v>2030-31</v>
      </c>
      <c r="G174" s="234"/>
      <c r="H174" s="232" t="s">
        <v>247</v>
      </c>
      <c r="I174" s="235">
        <f t="shared" si="8"/>
        <v>28055.521896044054</v>
      </c>
      <c r="J174" s="258">
        <f>IFERROR(MIN('MP Calculations'!$E$29/I174,1),"-")</f>
        <v>1</v>
      </c>
      <c r="K174" s="259"/>
      <c r="L174" s="235"/>
      <c r="M174" s="235"/>
      <c r="N174" s="235"/>
      <c r="O174" s="296">
        <v>5172687.673657557</v>
      </c>
      <c r="P174" s="260">
        <f t="shared" si="7"/>
        <v>5172687.673657557</v>
      </c>
    </row>
    <row r="175" spans="3:16" x14ac:dyDescent="0.2">
      <c r="C175" s="235"/>
      <c r="D175" s="261" t="s">
        <v>316</v>
      </c>
      <c r="E175" s="216">
        <v>47665</v>
      </c>
      <c r="F175" s="257" t="str">
        <f t="shared" si="6"/>
        <v>2030-31</v>
      </c>
      <c r="G175" s="234"/>
      <c r="H175" s="232" t="s">
        <v>247</v>
      </c>
      <c r="I175" s="235">
        <f t="shared" si="8"/>
        <v>28055.521896044054</v>
      </c>
      <c r="J175" s="258">
        <f>IFERROR(MIN('MP Calculations'!$E$29/I175,1),"-")</f>
        <v>1</v>
      </c>
      <c r="K175" s="259"/>
      <c r="L175" s="235"/>
      <c r="M175" s="235"/>
      <c r="N175" s="235"/>
      <c r="O175" s="296">
        <v>6424953.1260000831</v>
      </c>
      <c r="P175" s="260">
        <f t="shared" si="7"/>
        <v>6424953.1260000831</v>
      </c>
    </row>
    <row r="176" spans="3:16" x14ac:dyDescent="0.2">
      <c r="C176" s="235"/>
      <c r="D176" s="261" t="s">
        <v>317</v>
      </c>
      <c r="E176" s="216">
        <v>47665</v>
      </c>
      <c r="F176" s="257" t="str">
        <f t="shared" si="6"/>
        <v>2030-31</v>
      </c>
      <c r="G176" s="234"/>
      <c r="H176" s="232" t="s">
        <v>247</v>
      </c>
      <c r="I176" s="235">
        <f t="shared" si="8"/>
        <v>28055.521896044054</v>
      </c>
      <c r="J176" s="258">
        <f>IFERROR(MIN('MP Calculations'!$E$29/I176,1),"-")</f>
        <v>1</v>
      </c>
      <c r="K176" s="259"/>
      <c r="L176" s="235"/>
      <c r="M176" s="235"/>
      <c r="N176" s="235"/>
      <c r="O176" s="296">
        <v>14186400.295311235</v>
      </c>
      <c r="P176" s="260">
        <f t="shared" si="7"/>
        <v>14186400.295311235</v>
      </c>
    </row>
    <row r="177" spans="3:16" x14ac:dyDescent="0.2">
      <c r="C177" s="235"/>
      <c r="D177" s="261" t="s">
        <v>318</v>
      </c>
      <c r="E177" s="216">
        <v>47665</v>
      </c>
      <c r="F177" s="257" t="str">
        <f t="shared" si="6"/>
        <v>2030-31</v>
      </c>
      <c r="G177" s="234"/>
      <c r="H177" s="232" t="s">
        <v>247</v>
      </c>
      <c r="I177" s="235">
        <f t="shared" si="8"/>
        <v>28055.521896044054</v>
      </c>
      <c r="J177" s="258">
        <f>IFERROR(MIN('MP Calculations'!$E$29/I177,1),"-")</f>
        <v>1</v>
      </c>
      <c r="K177" s="259"/>
      <c r="L177" s="235"/>
      <c r="M177" s="235"/>
      <c r="N177" s="235"/>
      <c r="O177" s="296">
        <v>2714082.4321829346</v>
      </c>
      <c r="P177" s="260">
        <f t="shared" si="7"/>
        <v>2714082.4321829346</v>
      </c>
    </row>
    <row r="178" spans="3:16" x14ac:dyDescent="0.2">
      <c r="C178" s="235"/>
      <c r="D178" s="261" t="s">
        <v>319</v>
      </c>
      <c r="E178" s="216">
        <v>47665</v>
      </c>
      <c r="F178" s="257" t="str">
        <f t="shared" si="6"/>
        <v>2030-31</v>
      </c>
      <c r="G178" s="234"/>
      <c r="H178" s="232" t="s">
        <v>247</v>
      </c>
      <c r="I178" s="235">
        <f t="shared" si="8"/>
        <v>28055.521896044054</v>
      </c>
      <c r="J178" s="258">
        <f>IFERROR(MIN('MP Calculations'!$E$29/I178,1),"-")</f>
        <v>1</v>
      </c>
      <c r="K178" s="259"/>
      <c r="L178" s="235"/>
      <c r="M178" s="235"/>
      <c r="N178" s="235"/>
      <c r="O178" s="296">
        <v>10459038.754242677</v>
      </c>
      <c r="P178" s="260">
        <f t="shared" si="7"/>
        <v>10459038.754242677</v>
      </c>
    </row>
    <row r="179" spans="3:16" x14ac:dyDescent="0.2">
      <c r="C179" s="235"/>
      <c r="D179" s="261" t="s">
        <v>320</v>
      </c>
      <c r="E179" s="216">
        <v>47665</v>
      </c>
      <c r="F179" s="257" t="str">
        <f t="shared" si="6"/>
        <v>2030-31</v>
      </c>
      <c r="G179" s="234"/>
      <c r="H179" s="232" t="s">
        <v>247</v>
      </c>
      <c r="I179" s="235">
        <f t="shared" si="8"/>
        <v>28055.521896044054</v>
      </c>
      <c r="J179" s="258">
        <f>IFERROR(MIN('MP Calculations'!$E$29/I179,1),"-")</f>
        <v>1</v>
      </c>
      <c r="K179" s="259"/>
      <c r="L179" s="235"/>
      <c r="M179" s="235"/>
      <c r="N179" s="235"/>
      <c r="O179" s="296">
        <v>3863900.5477261925</v>
      </c>
      <c r="P179" s="260">
        <f t="shared" si="7"/>
        <v>3863900.5477261925</v>
      </c>
    </row>
    <row r="180" spans="3:16" x14ac:dyDescent="0.2">
      <c r="C180" s="235"/>
      <c r="D180" s="261" t="s">
        <v>321</v>
      </c>
      <c r="E180" s="216">
        <v>47665</v>
      </c>
      <c r="F180" s="257" t="str">
        <f t="shared" si="6"/>
        <v>2030-31</v>
      </c>
      <c r="G180" s="234"/>
      <c r="H180" s="232" t="s">
        <v>247</v>
      </c>
      <c r="I180" s="235">
        <f t="shared" si="8"/>
        <v>28055.521896044054</v>
      </c>
      <c r="J180" s="258">
        <f>IFERROR(MIN('MP Calculations'!$E$29/I180,1),"-")</f>
        <v>1</v>
      </c>
      <c r="K180" s="259"/>
      <c r="L180" s="235"/>
      <c r="M180" s="235"/>
      <c r="N180" s="235"/>
      <c r="O180" s="296">
        <v>4296718.3837733427</v>
      </c>
      <c r="P180" s="260">
        <f t="shared" si="7"/>
        <v>4296718.3837733427</v>
      </c>
    </row>
    <row r="181" spans="3:16" x14ac:dyDescent="0.2">
      <c r="C181" s="235"/>
      <c r="D181" s="261" t="s">
        <v>322</v>
      </c>
      <c r="E181" s="216">
        <v>47665</v>
      </c>
      <c r="F181" s="257" t="str">
        <f t="shared" ref="F181:F244" si="9">IF(E181="","-",IF(E181&lt;$E$15,"ERROR - date outside of range",IF(MONTH(E181)&gt;=7,YEAR(E181)&amp;"-"&amp;RIGHT(YEAR(E181),2)+1,YEAR(E181)-1&amp;"-"&amp;RIGHT(YEAR(E181),2))))</f>
        <v>2030-31</v>
      </c>
      <c r="G181" s="234"/>
      <c r="H181" s="232" t="s">
        <v>247</v>
      </c>
      <c r="I181" s="235">
        <f t="shared" si="8"/>
        <v>28055.521896044054</v>
      </c>
      <c r="J181" s="258">
        <f>IFERROR(MIN('MP Calculations'!$E$29/I181,1),"-")</f>
        <v>1</v>
      </c>
      <c r="K181" s="259"/>
      <c r="L181" s="235"/>
      <c r="M181" s="235"/>
      <c r="N181" s="235"/>
      <c r="O181" s="296">
        <v>6403273.2617116282</v>
      </c>
      <c r="P181" s="260">
        <f t="shared" ref="P181:P244" si="10">IF(O181="-","-",IF(E181&lt;$E$15,0,O181*J181))</f>
        <v>6403273.2617116282</v>
      </c>
    </row>
    <row r="182" spans="3:16" x14ac:dyDescent="0.2">
      <c r="C182" s="235"/>
      <c r="D182" s="261" t="s">
        <v>323</v>
      </c>
      <c r="E182" s="216">
        <v>47665</v>
      </c>
      <c r="F182" s="257" t="str">
        <f t="shared" si="9"/>
        <v>2030-31</v>
      </c>
      <c r="G182" s="234"/>
      <c r="H182" s="232" t="s">
        <v>247</v>
      </c>
      <c r="I182" s="235">
        <f t="shared" si="8"/>
        <v>28055.521896044054</v>
      </c>
      <c r="J182" s="258">
        <f>IFERROR(MIN('MP Calculations'!$E$29/I182,1),"-")</f>
        <v>1</v>
      </c>
      <c r="K182" s="259"/>
      <c r="L182" s="235"/>
      <c r="M182" s="235"/>
      <c r="N182" s="235"/>
      <c r="O182" s="296">
        <v>4089377.3317314354</v>
      </c>
      <c r="P182" s="260">
        <f t="shared" si="10"/>
        <v>4089377.3317314354</v>
      </c>
    </row>
    <row r="183" spans="3:16" x14ac:dyDescent="0.2">
      <c r="C183" s="235"/>
      <c r="D183" s="261" t="s">
        <v>324</v>
      </c>
      <c r="E183" s="216">
        <v>47665</v>
      </c>
      <c r="F183" s="257" t="str">
        <f t="shared" si="9"/>
        <v>2030-31</v>
      </c>
      <c r="G183" s="234"/>
      <c r="H183" s="232" t="s">
        <v>247</v>
      </c>
      <c r="I183" s="235">
        <f t="shared" si="8"/>
        <v>28055.521896044054</v>
      </c>
      <c r="J183" s="258">
        <f>IFERROR(MIN('MP Calculations'!$E$29/I183,1),"-")</f>
        <v>1</v>
      </c>
      <c r="K183" s="259"/>
      <c r="L183" s="235"/>
      <c r="M183" s="235"/>
      <c r="N183" s="235"/>
      <c r="O183" s="296">
        <v>6981126.092374498</v>
      </c>
      <c r="P183" s="260">
        <f t="shared" si="10"/>
        <v>6981126.092374498</v>
      </c>
    </row>
    <row r="184" spans="3:16" x14ac:dyDescent="0.2">
      <c r="C184" s="235"/>
      <c r="D184" s="261" t="s">
        <v>325</v>
      </c>
      <c r="E184" s="216">
        <v>47665</v>
      </c>
      <c r="F184" s="257" t="str">
        <f t="shared" si="9"/>
        <v>2030-31</v>
      </c>
      <c r="G184" s="234"/>
      <c r="H184" s="232" t="s">
        <v>247</v>
      </c>
      <c r="I184" s="235">
        <f t="shared" si="8"/>
        <v>28055.521896044054</v>
      </c>
      <c r="J184" s="258">
        <f>IFERROR(MIN('MP Calculations'!$E$29/I184,1),"-")</f>
        <v>1</v>
      </c>
      <c r="K184" s="259"/>
      <c r="L184" s="235"/>
      <c r="M184" s="235"/>
      <c r="N184" s="235"/>
      <c r="O184" s="296">
        <v>4510450.0188044161</v>
      </c>
      <c r="P184" s="260">
        <f t="shared" si="10"/>
        <v>4510450.0188044161</v>
      </c>
    </row>
    <row r="185" spans="3:16" x14ac:dyDescent="0.2">
      <c r="C185" s="235"/>
      <c r="D185" s="261" t="s">
        <v>326</v>
      </c>
      <c r="E185" s="216">
        <v>47665</v>
      </c>
      <c r="F185" s="257" t="str">
        <f t="shared" si="9"/>
        <v>2030-31</v>
      </c>
      <c r="G185" s="234"/>
      <c r="H185" s="232" t="s">
        <v>247</v>
      </c>
      <c r="I185" s="235">
        <f t="shared" si="8"/>
        <v>28055.521896044054</v>
      </c>
      <c r="J185" s="258">
        <f>IFERROR(MIN('MP Calculations'!$E$29/I185,1),"-")</f>
        <v>1</v>
      </c>
      <c r="K185" s="259"/>
      <c r="L185" s="235"/>
      <c r="M185" s="235"/>
      <c r="N185" s="235"/>
      <c r="O185" s="296">
        <v>5967112.0645435816</v>
      </c>
      <c r="P185" s="260">
        <f t="shared" si="10"/>
        <v>5967112.0645435816</v>
      </c>
    </row>
    <row r="186" spans="3:16" x14ac:dyDescent="0.2">
      <c r="C186" s="235"/>
      <c r="D186" s="261" t="s">
        <v>268</v>
      </c>
      <c r="E186" s="216">
        <v>47665</v>
      </c>
      <c r="F186" s="257" t="str">
        <f t="shared" si="9"/>
        <v>2030-31</v>
      </c>
      <c r="G186" s="234"/>
      <c r="H186" s="232" t="s">
        <v>247</v>
      </c>
      <c r="I186" s="235">
        <f t="shared" si="8"/>
        <v>28055.521896044054</v>
      </c>
      <c r="J186" s="258">
        <f>IFERROR(MIN('MP Calculations'!$E$29/I186,1),"-")</f>
        <v>1</v>
      </c>
      <c r="K186" s="259"/>
      <c r="L186" s="235"/>
      <c r="M186" s="235"/>
      <c r="N186" s="235"/>
      <c r="O186" s="296">
        <v>45984.32192366739</v>
      </c>
      <c r="P186" s="260">
        <f t="shared" si="10"/>
        <v>45984.32192366739</v>
      </c>
    </row>
    <row r="187" spans="3:16" x14ac:dyDescent="0.2">
      <c r="C187" s="235"/>
      <c r="D187" s="261" t="s">
        <v>269</v>
      </c>
      <c r="E187" s="216">
        <v>47665</v>
      </c>
      <c r="F187" s="257" t="str">
        <f t="shared" si="9"/>
        <v>2030-31</v>
      </c>
      <c r="G187" s="234"/>
      <c r="H187" s="232" t="s">
        <v>247</v>
      </c>
      <c r="I187" s="235">
        <f t="shared" si="8"/>
        <v>28055.521896044054</v>
      </c>
      <c r="J187" s="258">
        <f>IFERROR(MIN('MP Calculations'!$E$29/I187,1),"-")</f>
        <v>1</v>
      </c>
      <c r="K187" s="259"/>
      <c r="L187" s="235"/>
      <c r="M187" s="235"/>
      <c r="N187" s="235"/>
      <c r="O187" s="296">
        <v>146502.48050746456</v>
      </c>
      <c r="P187" s="260">
        <f t="shared" si="10"/>
        <v>146502.48050746456</v>
      </c>
    </row>
    <row r="188" spans="3:16" x14ac:dyDescent="0.2">
      <c r="C188" s="235"/>
      <c r="D188" s="261" t="s">
        <v>270</v>
      </c>
      <c r="E188" s="216">
        <v>47665</v>
      </c>
      <c r="F188" s="257" t="str">
        <f t="shared" si="9"/>
        <v>2030-31</v>
      </c>
      <c r="G188" s="234"/>
      <c r="H188" s="232" t="s">
        <v>247</v>
      </c>
      <c r="I188" s="235">
        <f t="shared" si="8"/>
        <v>28055.521896044054</v>
      </c>
      <c r="J188" s="258">
        <f>IFERROR(MIN('MP Calculations'!$E$29/I188,1),"-")</f>
        <v>1</v>
      </c>
      <c r="K188" s="259"/>
      <c r="L188" s="235"/>
      <c r="M188" s="235"/>
      <c r="N188" s="235"/>
      <c r="O188" s="296">
        <v>20760.973973188346</v>
      </c>
      <c r="P188" s="260">
        <f t="shared" si="10"/>
        <v>20760.973973188346</v>
      </c>
    </row>
    <row r="189" spans="3:16" x14ac:dyDescent="0.2">
      <c r="C189" s="235"/>
      <c r="D189" s="261" t="s">
        <v>271</v>
      </c>
      <c r="E189" s="216">
        <v>47665</v>
      </c>
      <c r="F189" s="257" t="str">
        <f t="shared" si="9"/>
        <v>2030-31</v>
      </c>
      <c r="G189" s="234"/>
      <c r="H189" s="232" t="s">
        <v>247</v>
      </c>
      <c r="I189" s="235">
        <f t="shared" si="8"/>
        <v>28055.521896044054</v>
      </c>
      <c r="J189" s="258">
        <f>IFERROR(MIN('MP Calculations'!$E$29/I189,1),"-")</f>
        <v>1</v>
      </c>
      <c r="K189" s="259"/>
      <c r="L189" s="235"/>
      <c r="M189" s="235"/>
      <c r="N189" s="235"/>
      <c r="O189" s="296">
        <v>557198.37714115402</v>
      </c>
      <c r="P189" s="260">
        <f t="shared" si="10"/>
        <v>557198.37714115402</v>
      </c>
    </row>
    <row r="190" spans="3:16" x14ac:dyDescent="0.2">
      <c r="C190" s="235"/>
      <c r="D190" s="261" t="s">
        <v>272</v>
      </c>
      <c r="E190" s="216">
        <v>47665</v>
      </c>
      <c r="F190" s="257" t="str">
        <f t="shared" si="9"/>
        <v>2030-31</v>
      </c>
      <c r="G190" s="234"/>
      <c r="H190" s="232" t="s">
        <v>247</v>
      </c>
      <c r="I190" s="235">
        <f t="shared" si="8"/>
        <v>28055.521896044054</v>
      </c>
      <c r="J190" s="258">
        <f>IFERROR(MIN('MP Calculations'!$E$29/I190,1),"-")</f>
        <v>1</v>
      </c>
      <c r="K190" s="259"/>
      <c r="L190" s="235"/>
      <c r="M190" s="235"/>
      <c r="N190" s="235"/>
      <c r="O190" s="296">
        <v>275999.73397128633</v>
      </c>
      <c r="P190" s="260">
        <f t="shared" si="10"/>
        <v>275999.73397128633</v>
      </c>
    </row>
    <row r="191" spans="3:16" x14ac:dyDescent="0.2">
      <c r="C191" s="235"/>
      <c r="D191" s="261" t="s">
        <v>273</v>
      </c>
      <c r="E191" s="216">
        <v>47665</v>
      </c>
      <c r="F191" s="257" t="str">
        <f t="shared" si="9"/>
        <v>2030-31</v>
      </c>
      <c r="G191" s="234"/>
      <c r="H191" s="232" t="s">
        <v>247</v>
      </c>
      <c r="I191" s="235">
        <f t="shared" si="8"/>
        <v>28055.521896044054</v>
      </c>
      <c r="J191" s="258">
        <f>IFERROR(MIN('MP Calculations'!$E$29/I191,1),"-")</f>
        <v>1</v>
      </c>
      <c r="K191" s="259"/>
      <c r="L191" s="235"/>
      <c r="M191" s="235"/>
      <c r="N191" s="235"/>
      <c r="O191" s="296">
        <v>383107.78510591143</v>
      </c>
      <c r="P191" s="260">
        <f t="shared" si="10"/>
        <v>383107.78510591143</v>
      </c>
    </row>
    <row r="192" spans="3:16" x14ac:dyDescent="0.2">
      <c r="C192" s="235"/>
      <c r="D192" s="261" t="s">
        <v>274</v>
      </c>
      <c r="E192" s="216">
        <v>47665</v>
      </c>
      <c r="F192" s="257" t="str">
        <f t="shared" si="9"/>
        <v>2030-31</v>
      </c>
      <c r="G192" s="234"/>
      <c r="H192" s="232" t="s">
        <v>247</v>
      </c>
      <c r="I192" s="235">
        <f t="shared" si="8"/>
        <v>28055.521896044054</v>
      </c>
      <c r="J192" s="258">
        <f>IFERROR(MIN('MP Calculations'!$E$29/I192,1),"-")</f>
        <v>1</v>
      </c>
      <c r="K192" s="259"/>
      <c r="L192" s="235"/>
      <c r="M192" s="235"/>
      <c r="N192" s="235"/>
      <c r="O192" s="296">
        <v>328323.18653393933</v>
      </c>
      <c r="P192" s="260">
        <f t="shared" si="10"/>
        <v>328323.18653393933</v>
      </c>
    </row>
    <row r="193" spans="3:16" x14ac:dyDescent="0.2">
      <c r="C193" s="235"/>
      <c r="D193" s="261" t="s">
        <v>275</v>
      </c>
      <c r="E193" s="216">
        <v>47665</v>
      </c>
      <c r="F193" s="257" t="str">
        <f t="shared" si="9"/>
        <v>2030-31</v>
      </c>
      <c r="G193" s="234"/>
      <c r="H193" s="232" t="s">
        <v>247</v>
      </c>
      <c r="I193" s="235">
        <f t="shared" si="8"/>
        <v>28055.521896044054</v>
      </c>
      <c r="J193" s="258">
        <f>IFERROR(MIN('MP Calculations'!$E$29/I193,1),"-")</f>
        <v>1</v>
      </c>
      <c r="K193" s="259"/>
      <c r="L193" s="235"/>
      <c r="M193" s="235"/>
      <c r="N193" s="235"/>
      <c r="O193" s="296">
        <v>211019.46887661421</v>
      </c>
      <c r="P193" s="260">
        <f t="shared" si="10"/>
        <v>211019.46887661421</v>
      </c>
    </row>
    <row r="194" spans="3:16" x14ac:dyDescent="0.2">
      <c r="C194" s="235"/>
      <c r="D194" s="261" t="s">
        <v>276</v>
      </c>
      <c r="E194" s="216">
        <v>47665</v>
      </c>
      <c r="F194" s="257" t="str">
        <f t="shared" si="9"/>
        <v>2030-31</v>
      </c>
      <c r="G194" s="234"/>
      <c r="H194" s="232" t="s">
        <v>247</v>
      </c>
      <c r="I194" s="235">
        <f t="shared" si="8"/>
        <v>28055.521896044054</v>
      </c>
      <c r="J194" s="258">
        <f>IFERROR(MIN('MP Calculations'!$E$29/I194,1),"-")</f>
        <v>1</v>
      </c>
      <c r="K194" s="259"/>
      <c r="L194" s="235"/>
      <c r="M194" s="235"/>
      <c r="N194" s="235"/>
      <c r="O194" s="296">
        <v>352478.53326491738</v>
      </c>
      <c r="P194" s="260">
        <f t="shared" si="10"/>
        <v>352478.53326491738</v>
      </c>
    </row>
    <row r="195" spans="3:16" x14ac:dyDescent="0.2">
      <c r="C195" s="235"/>
      <c r="D195" s="261" t="s">
        <v>277</v>
      </c>
      <c r="E195" s="216">
        <v>47665</v>
      </c>
      <c r="F195" s="257" t="str">
        <f t="shared" si="9"/>
        <v>2030-31</v>
      </c>
      <c r="G195" s="234"/>
      <c r="H195" s="232" t="s">
        <v>247</v>
      </c>
      <c r="I195" s="235">
        <f t="shared" si="8"/>
        <v>28055.521896044054</v>
      </c>
      <c r="J195" s="258">
        <f>IFERROR(MIN('MP Calculations'!$E$29/I195,1),"-")</f>
        <v>1</v>
      </c>
      <c r="K195" s="259"/>
      <c r="L195" s="235"/>
      <c r="M195" s="235"/>
      <c r="N195" s="235"/>
      <c r="O195" s="296">
        <v>484569.62048638705</v>
      </c>
      <c r="P195" s="260">
        <f t="shared" si="10"/>
        <v>484569.62048638705</v>
      </c>
    </row>
    <row r="196" spans="3:16" x14ac:dyDescent="0.2">
      <c r="C196" s="235"/>
      <c r="D196" s="261" t="s">
        <v>278</v>
      </c>
      <c r="E196" s="216">
        <v>47665</v>
      </c>
      <c r="F196" s="257" t="str">
        <f t="shared" si="9"/>
        <v>2030-31</v>
      </c>
      <c r="G196" s="234"/>
      <c r="H196" s="232" t="s">
        <v>247</v>
      </c>
      <c r="I196" s="235">
        <f t="shared" si="8"/>
        <v>28055.521896044054</v>
      </c>
      <c r="J196" s="258">
        <f>IFERROR(MIN('MP Calculations'!$E$29/I196,1),"-")</f>
        <v>1</v>
      </c>
      <c r="K196" s="259"/>
      <c r="L196" s="235"/>
      <c r="M196" s="235"/>
      <c r="N196" s="235"/>
      <c r="O196" s="296">
        <v>280387.26432340057</v>
      </c>
      <c r="P196" s="260">
        <f t="shared" si="10"/>
        <v>280387.26432340057</v>
      </c>
    </row>
    <row r="197" spans="3:16" x14ac:dyDescent="0.2">
      <c r="C197" s="235"/>
      <c r="D197" s="261" t="s">
        <v>279</v>
      </c>
      <c r="E197" s="216">
        <v>47665</v>
      </c>
      <c r="F197" s="257" t="str">
        <f t="shared" si="9"/>
        <v>2030-31</v>
      </c>
      <c r="G197" s="234"/>
      <c r="H197" s="232" t="s">
        <v>247</v>
      </c>
      <c r="I197" s="235">
        <f t="shared" si="8"/>
        <v>28055.521896044054</v>
      </c>
      <c r="J197" s="258">
        <f>IFERROR(MIN('MP Calculations'!$E$29/I197,1),"-")</f>
        <v>1</v>
      </c>
      <c r="K197" s="259"/>
      <c r="L197" s="235"/>
      <c r="M197" s="235"/>
      <c r="N197" s="235"/>
      <c r="O197" s="296">
        <v>389092.46323050815</v>
      </c>
      <c r="P197" s="260">
        <f t="shared" si="10"/>
        <v>389092.46323050815</v>
      </c>
    </row>
    <row r="198" spans="3:16" x14ac:dyDescent="0.2">
      <c r="C198" s="235"/>
      <c r="D198" s="261" t="s">
        <v>280</v>
      </c>
      <c r="E198" s="216">
        <v>47665</v>
      </c>
      <c r="F198" s="257" t="str">
        <f t="shared" si="9"/>
        <v>2030-31</v>
      </c>
      <c r="G198" s="234"/>
      <c r="H198" s="232" t="s">
        <v>247</v>
      </c>
      <c r="I198" s="235">
        <f t="shared" si="8"/>
        <v>28055.521896044054</v>
      </c>
      <c r="J198" s="258">
        <f>IFERROR(MIN('MP Calculations'!$E$29/I198,1),"-")</f>
        <v>1</v>
      </c>
      <c r="K198" s="259"/>
      <c r="L198" s="235"/>
      <c r="M198" s="235"/>
      <c r="N198" s="235"/>
      <c r="O198" s="296">
        <v>667930.33581173816</v>
      </c>
      <c r="P198" s="260">
        <f t="shared" si="10"/>
        <v>667930.33581173816</v>
      </c>
    </row>
    <row r="199" spans="3:16" x14ac:dyDescent="0.2">
      <c r="C199" s="235"/>
      <c r="D199" s="261" t="s">
        <v>281</v>
      </c>
      <c r="E199" s="216">
        <v>47665</v>
      </c>
      <c r="F199" s="257" t="str">
        <f t="shared" si="9"/>
        <v>2030-31</v>
      </c>
      <c r="G199" s="234"/>
      <c r="H199" s="232" t="s">
        <v>247</v>
      </c>
      <c r="I199" s="235">
        <f t="shared" si="8"/>
        <v>28055.521896044054</v>
      </c>
      <c r="J199" s="258">
        <f>IFERROR(MIN('MP Calculations'!$E$29/I199,1),"-")</f>
        <v>1</v>
      </c>
      <c r="K199" s="259"/>
      <c r="L199" s="235"/>
      <c r="M199" s="235"/>
      <c r="N199" s="235"/>
      <c r="O199" s="296">
        <v>1756754.9916342681</v>
      </c>
      <c r="P199" s="260">
        <f t="shared" si="10"/>
        <v>1756754.9916342681</v>
      </c>
    </row>
    <row r="200" spans="3:16" x14ac:dyDescent="0.2">
      <c r="C200" s="235"/>
      <c r="D200" s="261" t="s">
        <v>282</v>
      </c>
      <c r="E200" s="216">
        <v>47665</v>
      </c>
      <c r="F200" s="257" t="str">
        <f t="shared" si="9"/>
        <v>2030-31</v>
      </c>
      <c r="G200" s="234"/>
      <c r="H200" s="232" t="s">
        <v>247</v>
      </c>
      <c r="I200" s="235">
        <f t="shared" si="8"/>
        <v>28055.521896044054</v>
      </c>
      <c r="J200" s="258">
        <f>IFERROR(MIN('MP Calculations'!$E$29/I200,1),"-")</f>
        <v>1</v>
      </c>
      <c r="K200" s="259"/>
      <c r="L200" s="235"/>
      <c r="M200" s="235"/>
      <c r="N200" s="235"/>
      <c r="O200" s="296">
        <v>268158.35385894112</v>
      </c>
      <c r="P200" s="260">
        <f t="shared" si="10"/>
        <v>268158.35385894112</v>
      </c>
    </row>
    <row r="201" spans="3:16" x14ac:dyDescent="0.2">
      <c r="C201" s="235"/>
      <c r="D201" s="261" t="s">
        <v>283</v>
      </c>
      <c r="E201" s="216">
        <v>47665</v>
      </c>
      <c r="F201" s="257" t="str">
        <f t="shared" si="9"/>
        <v>2030-31</v>
      </c>
      <c r="G201" s="234"/>
      <c r="H201" s="232" t="s">
        <v>247</v>
      </c>
      <c r="I201" s="235">
        <f t="shared" si="8"/>
        <v>28055.521896044054</v>
      </c>
      <c r="J201" s="258">
        <f>IFERROR(MIN('MP Calculations'!$E$29/I201,1),"-")</f>
        <v>1</v>
      </c>
      <c r="K201" s="259"/>
      <c r="L201" s="235"/>
      <c r="M201" s="235"/>
      <c r="N201" s="235"/>
      <c r="O201" s="296">
        <v>285414.16729423247</v>
      </c>
      <c r="P201" s="260">
        <f t="shared" si="10"/>
        <v>285414.16729423247</v>
      </c>
    </row>
    <row r="202" spans="3:16" x14ac:dyDescent="0.2">
      <c r="C202" s="235"/>
      <c r="D202" s="261" t="s">
        <v>284</v>
      </c>
      <c r="E202" s="216">
        <v>47665</v>
      </c>
      <c r="F202" s="257" t="str">
        <f t="shared" si="9"/>
        <v>2030-31</v>
      </c>
      <c r="G202" s="234"/>
      <c r="H202" s="232" t="s">
        <v>247</v>
      </c>
      <c r="I202" s="235">
        <f t="shared" si="8"/>
        <v>28055.521896044054</v>
      </c>
      <c r="J202" s="258">
        <f>IFERROR(MIN('MP Calculations'!$E$29/I202,1),"-")</f>
        <v>1</v>
      </c>
      <c r="K202" s="259"/>
      <c r="L202" s="235"/>
      <c r="M202" s="235"/>
      <c r="N202" s="235"/>
      <c r="O202" s="296">
        <v>826212.38725492149</v>
      </c>
      <c r="P202" s="260">
        <f t="shared" si="10"/>
        <v>826212.38725492149</v>
      </c>
    </row>
    <row r="203" spans="3:16" x14ac:dyDescent="0.2">
      <c r="C203" s="235"/>
      <c r="D203" s="261" t="s">
        <v>285</v>
      </c>
      <c r="E203" s="216">
        <v>47665</v>
      </c>
      <c r="F203" s="257" t="str">
        <f t="shared" si="9"/>
        <v>2030-31</v>
      </c>
      <c r="G203" s="234"/>
      <c r="H203" s="232" t="s">
        <v>247</v>
      </c>
      <c r="I203" s="235">
        <f t="shared" si="8"/>
        <v>28055.521896044054</v>
      </c>
      <c r="J203" s="258">
        <f>IFERROR(MIN('MP Calculations'!$E$29/I203,1),"-")</f>
        <v>1</v>
      </c>
      <c r="K203" s="259"/>
      <c r="L203" s="235"/>
      <c r="M203" s="235"/>
      <c r="N203" s="235"/>
      <c r="O203" s="296">
        <v>78075.230971969402</v>
      </c>
      <c r="P203" s="260">
        <f t="shared" si="10"/>
        <v>78075.230971969402</v>
      </c>
    </row>
    <row r="204" spans="3:16" x14ac:dyDescent="0.2">
      <c r="C204" s="235"/>
      <c r="D204" s="261" t="s">
        <v>286</v>
      </c>
      <c r="E204" s="216">
        <v>47665</v>
      </c>
      <c r="F204" s="257" t="str">
        <f t="shared" si="9"/>
        <v>2030-31</v>
      </c>
      <c r="G204" s="234"/>
      <c r="H204" s="232" t="s">
        <v>247</v>
      </c>
      <c r="I204" s="235">
        <f t="shared" si="8"/>
        <v>28055.521896044054</v>
      </c>
      <c r="J204" s="258">
        <f>IFERROR(MIN('MP Calculations'!$E$29/I204,1),"-")</f>
        <v>1</v>
      </c>
      <c r="K204" s="259"/>
      <c r="L204" s="235"/>
      <c r="M204" s="235"/>
      <c r="N204" s="235"/>
      <c r="O204" s="296">
        <v>236236.21388514346</v>
      </c>
      <c r="P204" s="260">
        <f t="shared" si="10"/>
        <v>236236.21388514346</v>
      </c>
    </row>
    <row r="205" spans="3:16" x14ac:dyDescent="0.2">
      <c r="C205" s="235"/>
      <c r="D205" s="261" t="s">
        <v>287</v>
      </c>
      <c r="E205" s="216">
        <v>47665</v>
      </c>
      <c r="F205" s="257" t="str">
        <f t="shared" si="9"/>
        <v>2030-31</v>
      </c>
      <c r="G205" s="234"/>
      <c r="H205" s="232" t="s">
        <v>247</v>
      </c>
      <c r="I205" s="235">
        <f t="shared" si="8"/>
        <v>28055.521896044054</v>
      </c>
      <c r="J205" s="258">
        <f>IFERROR(MIN('MP Calculations'!$E$29/I205,1),"-")</f>
        <v>1</v>
      </c>
      <c r="K205" s="259"/>
      <c r="L205" s="235"/>
      <c r="M205" s="235"/>
      <c r="N205" s="235"/>
      <c r="O205" s="296">
        <v>120263.8850432802</v>
      </c>
      <c r="P205" s="260">
        <f t="shared" si="10"/>
        <v>120263.8850432802</v>
      </c>
    </row>
    <row r="206" spans="3:16" x14ac:dyDescent="0.2">
      <c r="C206" s="235"/>
      <c r="D206" s="261" t="s">
        <v>288</v>
      </c>
      <c r="E206" s="216">
        <v>47665</v>
      </c>
      <c r="F206" s="257" t="str">
        <f t="shared" si="9"/>
        <v>2030-31</v>
      </c>
      <c r="G206" s="234"/>
      <c r="H206" s="232" t="s">
        <v>247</v>
      </c>
      <c r="I206" s="235">
        <f t="shared" si="8"/>
        <v>28055.521896044054</v>
      </c>
      <c r="J206" s="258">
        <f>IFERROR(MIN('MP Calculations'!$E$29/I206,1),"-")</f>
        <v>1</v>
      </c>
      <c r="K206" s="259"/>
      <c r="L206" s="235"/>
      <c r="M206" s="235"/>
      <c r="N206" s="235"/>
      <c r="O206" s="296">
        <v>229701.88581556809</v>
      </c>
      <c r="P206" s="260">
        <f t="shared" si="10"/>
        <v>229701.88581556809</v>
      </c>
    </row>
    <row r="207" spans="3:16" x14ac:dyDescent="0.2">
      <c r="C207" s="235"/>
      <c r="D207" s="261" t="s">
        <v>289</v>
      </c>
      <c r="E207" s="216">
        <v>47665</v>
      </c>
      <c r="F207" s="257" t="str">
        <f t="shared" si="9"/>
        <v>2030-31</v>
      </c>
      <c r="G207" s="234"/>
      <c r="H207" s="232" t="s">
        <v>247</v>
      </c>
      <c r="I207" s="235">
        <f t="shared" si="8"/>
        <v>28055.521896044054</v>
      </c>
      <c r="J207" s="258">
        <f>IFERROR(MIN('MP Calculations'!$E$29/I207,1),"-")</f>
        <v>1</v>
      </c>
      <c r="K207" s="259"/>
      <c r="L207" s="235"/>
      <c r="M207" s="235"/>
      <c r="N207" s="235"/>
      <c r="O207" s="296">
        <v>143131.24750159198</v>
      </c>
      <c r="P207" s="260">
        <f t="shared" si="10"/>
        <v>143131.24750159198</v>
      </c>
    </row>
    <row r="208" spans="3:16" x14ac:dyDescent="0.2">
      <c r="C208" s="235"/>
      <c r="D208" s="261" t="s">
        <v>290</v>
      </c>
      <c r="E208" s="216">
        <v>47665</v>
      </c>
      <c r="F208" s="257" t="str">
        <f t="shared" si="9"/>
        <v>2030-31</v>
      </c>
      <c r="G208" s="234"/>
      <c r="H208" s="232" t="s">
        <v>247</v>
      </c>
      <c r="I208" s="235">
        <f t="shared" si="8"/>
        <v>28055.521896044054</v>
      </c>
      <c r="J208" s="258">
        <f>IFERROR(MIN('MP Calculations'!$E$29/I208,1),"-")</f>
        <v>1</v>
      </c>
      <c r="K208" s="259"/>
      <c r="L208" s="235"/>
      <c r="M208" s="235"/>
      <c r="N208" s="235"/>
      <c r="O208" s="296">
        <v>216908.52954067485</v>
      </c>
      <c r="P208" s="260">
        <f t="shared" si="10"/>
        <v>216908.52954067485</v>
      </c>
    </row>
    <row r="209" spans="3:16" x14ac:dyDescent="0.2">
      <c r="C209" s="235"/>
      <c r="D209" s="261" t="s">
        <v>291</v>
      </c>
      <c r="E209" s="216">
        <v>47665</v>
      </c>
      <c r="F209" s="257" t="str">
        <f t="shared" si="9"/>
        <v>2030-31</v>
      </c>
      <c r="G209" s="234"/>
      <c r="H209" s="232" t="s">
        <v>247</v>
      </c>
      <c r="I209" s="235">
        <f t="shared" si="8"/>
        <v>28055.521896044054</v>
      </c>
      <c r="J209" s="258">
        <f>IFERROR(MIN('MP Calculations'!$E$29/I209,1),"-")</f>
        <v>1</v>
      </c>
      <c r="K209" s="259"/>
      <c r="L209" s="235"/>
      <c r="M209" s="235"/>
      <c r="N209" s="235"/>
      <c r="O209" s="296">
        <v>452073.8632441822</v>
      </c>
      <c r="P209" s="260">
        <f t="shared" si="10"/>
        <v>452073.8632441822</v>
      </c>
    </row>
    <row r="210" spans="3:16" x14ac:dyDescent="0.2">
      <c r="C210" s="235"/>
      <c r="D210" s="261" t="s">
        <v>292</v>
      </c>
      <c r="E210" s="216">
        <v>47665</v>
      </c>
      <c r="F210" s="257" t="str">
        <f t="shared" si="9"/>
        <v>2030-31</v>
      </c>
      <c r="G210" s="234"/>
      <c r="H210" s="232" t="s">
        <v>247</v>
      </c>
      <c r="I210" s="235">
        <f t="shared" si="8"/>
        <v>28055.521896044054</v>
      </c>
      <c r="J210" s="258">
        <f>IFERROR(MIN('MP Calculations'!$E$29/I210,1),"-")</f>
        <v>1</v>
      </c>
      <c r="K210" s="259"/>
      <c r="L210" s="235"/>
      <c r="M210" s="235"/>
      <c r="N210" s="235"/>
      <c r="O210" s="296">
        <v>129371.60205566023</v>
      </c>
      <c r="P210" s="260">
        <f t="shared" si="10"/>
        <v>129371.60205566023</v>
      </c>
    </row>
    <row r="211" spans="3:16" x14ac:dyDescent="0.2">
      <c r="C211" s="235"/>
      <c r="D211" s="261" t="s">
        <v>293</v>
      </c>
      <c r="E211" s="216">
        <v>47665</v>
      </c>
      <c r="F211" s="257" t="str">
        <f t="shared" si="9"/>
        <v>2030-31</v>
      </c>
      <c r="G211" s="234"/>
      <c r="H211" s="232" t="s">
        <v>247</v>
      </c>
      <c r="I211" s="235">
        <f t="shared" si="8"/>
        <v>28055.521896044054</v>
      </c>
      <c r="J211" s="258">
        <f>IFERROR(MIN('MP Calculations'!$E$29/I211,1),"-")</f>
        <v>1</v>
      </c>
      <c r="K211" s="259"/>
      <c r="L211" s="235"/>
      <c r="M211" s="235"/>
      <c r="N211" s="235"/>
      <c r="O211" s="296">
        <v>1003174.9306759159</v>
      </c>
      <c r="P211" s="260">
        <f t="shared" si="10"/>
        <v>1003174.9306759159</v>
      </c>
    </row>
    <row r="212" spans="3:16" x14ac:dyDescent="0.2">
      <c r="C212" s="235"/>
      <c r="D212" s="261" t="s">
        <v>327</v>
      </c>
      <c r="E212" s="216">
        <v>47665</v>
      </c>
      <c r="F212" s="257" t="str">
        <f t="shared" si="9"/>
        <v>2030-31</v>
      </c>
      <c r="G212" s="234"/>
      <c r="H212" s="232" t="s">
        <v>247</v>
      </c>
      <c r="I212" s="235">
        <f t="shared" si="8"/>
        <v>28055.521896044054</v>
      </c>
      <c r="J212" s="258">
        <f>IFERROR(MIN('MP Calculations'!$E$29/I212,1),"-")</f>
        <v>1</v>
      </c>
      <c r="K212" s="259"/>
      <c r="L212" s="235"/>
      <c r="M212" s="235"/>
      <c r="N212" s="235"/>
      <c r="O212" s="296">
        <v>831034.34128703049</v>
      </c>
      <c r="P212" s="260">
        <f t="shared" si="10"/>
        <v>831034.34128703049</v>
      </c>
    </row>
    <row r="213" spans="3:16" x14ac:dyDescent="0.2">
      <c r="C213" s="235"/>
      <c r="D213" s="261" t="s">
        <v>328</v>
      </c>
      <c r="E213" s="216">
        <v>47665</v>
      </c>
      <c r="F213" s="257" t="str">
        <f t="shared" si="9"/>
        <v>2030-31</v>
      </c>
      <c r="G213" s="234"/>
      <c r="H213" s="232" t="s">
        <v>247</v>
      </c>
      <c r="I213" s="235">
        <f t="shared" si="8"/>
        <v>28055.521896044054</v>
      </c>
      <c r="J213" s="258">
        <f>IFERROR(MIN('MP Calculations'!$E$29/I213,1),"-")</f>
        <v>1</v>
      </c>
      <c r="K213" s="259"/>
      <c r="L213" s="235"/>
      <c r="M213" s="235"/>
      <c r="N213" s="235"/>
      <c r="O213" s="296">
        <v>831034.34128703049</v>
      </c>
      <c r="P213" s="260">
        <f t="shared" si="10"/>
        <v>831034.34128703049</v>
      </c>
    </row>
    <row r="214" spans="3:16" x14ac:dyDescent="0.2">
      <c r="C214" s="235"/>
      <c r="D214" s="261" t="s">
        <v>329</v>
      </c>
      <c r="E214" s="216">
        <v>47665</v>
      </c>
      <c r="F214" s="257" t="str">
        <f t="shared" si="9"/>
        <v>2030-31</v>
      </c>
      <c r="G214" s="234"/>
      <c r="H214" s="232" t="s">
        <v>247</v>
      </c>
      <c r="I214" s="235">
        <f t="shared" si="8"/>
        <v>28055.521896044054</v>
      </c>
      <c r="J214" s="258">
        <f>IFERROR(MIN('MP Calculations'!$E$29/I214,1),"-")</f>
        <v>1</v>
      </c>
      <c r="K214" s="259"/>
      <c r="L214" s="235"/>
      <c r="M214" s="235"/>
      <c r="N214" s="235"/>
      <c r="O214" s="296">
        <v>831034.34128703049</v>
      </c>
      <c r="P214" s="260">
        <f t="shared" si="10"/>
        <v>831034.34128703049</v>
      </c>
    </row>
    <row r="215" spans="3:16" x14ac:dyDescent="0.2">
      <c r="C215" s="235"/>
      <c r="D215" s="261" t="s">
        <v>330</v>
      </c>
      <c r="E215" s="216">
        <v>47665</v>
      </c>
      <c r="F215" s="257" t="str">
        <f t="shared" si="9"/>
        <v>2030-31</v>
      </c>
      <c r="G215" s="234"/>
      <c r="H215" s="232" t="s">
        <v>247</v>
      </c>
      <c r="I215" s="235">
        <f t="shared" ref="I215:I278" si="11">$I$22</f>
        <v>28055.521896044054</v>
      </c>
      <c r="J215" s="258">
        <f>IFERROR(MIN('MP Calculations'!$E$29/I215,1),"-")</f>
        <v>1</v>
      </c>
      <c r="K215" s="259"/>
      <c r="L215" s="235"/>
      <c r="M215" s="235"/>
      <c r="N215" s="235"/>
      <c r="O215" s="296">
        <v>402983.51070822414</v>
      </c>
      <c r="P215" s="260">
        <f t="shared" si="10"/>
        <v>402983.51070822414</v>
      </c>
    </row>
    <row r="216" spans="3:16" x14ac:dyDescent="0.2">
      <c r="C216" s="235"/>
      <c r="D216" s="261" t="s">
        <v>331</v>
      </c>
      <c r="E216" s="216">
        <v>47665</v>
      </c>
      <c r="F216" s="257" t="str">
        <f t="shared" si="9"/>
        <v>2030-31</v>
      </c>
      <c r="G216" s="234"/>
      <c r="H216" s="232" t="s">
        <v>247</v>
      </c>
      <c r="I216" s="235">
        <f t="shared" si="11"/>
        <v>28055.521896044054</v>
      </c>
      <c r="J216" s="258">
        <f>IFERROR(MIN('MP Calculations'!$E$29/I216,1),"-")</f>
        <v>1</v>
      </c>
      <c r="K216" s="259"/>
      <c r="L216" s="235"/>
      <c r="M216" s="235"/>
      <c r="N216" s="235"/>
      <c r="O216" s="296">
        <v>759980.90510698943</v>
      </c>
      <c r="P216" s="260">
        <f t="shared" si="10"/>
        <v>759980.90510698943</v>
      </c>
    </row>
    <row r="217" spans="3:16" x14ac:dyDescent="0.2">
      <c r="C217" s="235"/>
      <c r="D217" s="261" t="s">
        <v>332</v>
      </c>
      <c r="E217" s="216">
        <v>47665</v>
      </c>
      <c r="F217" s="257" t="str">
        <f t="shared" si="9"/>
        <v>2030-31</v>
      </c>
      <c r="G217" s="234"/>
      <c r="H217" s="232" t="s">
        <v>247</v>
      </c>
      <c r="I217" s="235">
        <f t="shared" si="11"/>
        <v>28055.521896044054</v>
      </c>
      <c r="J217" s="258">
        <f>IFERROR(MIN('MP Calculations'!$E$29/I217,1),"-")</f>
        <v>1</v>
      </c>
      <c r="K217" s="259"/>
      <c r="L217" s="235"/>
      <c r="M217" s="235"/>
      <c r="N217" s="235"/>
      <c r="O217" s="296">
        <v>1519961.8102139789</v>
      </c>
      <c r="P217" s="260">
        <f t="shared" si="10"/>
        <v>1519961.8102139789</v>
      </c>
    </row>
    <row r="218" spans="3:16" x14ac:dyDescent="0.2">
      <c r="C218" s="235"/>
      <c r="D218" s="261" t="s">
        <v>333</v>
      </c>
      <c r="E218" s="216">
        <v>47665</v>
      </c>
      <c r="F218" s="257" t="str">
        <f t="shared" si="9"/>
        <v>2030-31</v>
      </c>
      <c r="G218" s="234"/>
      <c r="H218" s="232" t="s">
        <v>247</v>
      </c>
      <c r="I218" s="235">
        <f t="shared" si="11"/>
        <v>28055.521896044054</v>
      </c>
      <c r="J218" s="258">
        <f>IFERROR(MIN('MP Calculations'!$E$29/I218,1),"-")</f>
        <v>1</v>
      </c>
      <c r="K218" s="259"/>
      <c r="L218" s="235"/>
      <c r="M218" s="235"/>
      <c r="N218" s="235"/>
      <c r="O218" s="296">
        <v>11634480.778018426</v>
      </c>
      <c r="P218" s="260">
        <f t="shared" si="10"/>
        <v>11634480.778018426</v>
      </c>
    </row>
    <row r="219" spans="3:16" x14ac:dyDescent="0.2">
      <c r="C219" s="235"/>
      <c r="D219" s="261" t="s">
        <v>334</v>
      </c>
      <c r="E219" s="216">
        <v>47665</v>
      </c>
      <c r="F219" s="257" t="str">
        <f t="shared" si="9"/>
        <v>2030-31</v>
      </c>
      <c r="G219" s="234"/>
      <c r="H219" s="232" t="s">
        <v>247</v>
      </c>
      <c r="I219" s="235">
        <f t="shared" si="11"/>
        <v>28055.521896044054</v>
      </c>
      <c r="J219" s="258">
        <f>IFERROR(MIN('MP Calculations'!$E$29/I219,1),"-")</f>
        <v>1</v>
      </c>
      <c r="K219" s="259"/>
      <c r="L219" s="235"/>
      <c r="M219" s="235"/>
      <c r="N219" s="235"/>
      <c r="O219" s="296">
        <v>10959680.892893355</v>
      </c>
      <c r="P219" s="260">
        <f t="shared" si="10"/>
        <v>10959680.892893355</v>
      </c>
    </row>
    <row r="220" spans="3:16" x14ac:dyDescent="0.2">
      <c r="C220" s="235"/>
      <c r="D220" s="261" t="s">
        <v>335</v>
      </c>
      <c r="E220" s="216">
        <v>47665</v>
      </c>
      <c r="F220" s="257" t="str">
        <f t="shared" si="9"/>
        <v>2030-31</v>
      </c>
      <c r="G220" s="234"/>
      <c r="H220" s="232" t="s">
        <v>247</v>
      </c>
      <c r="I220" s="235">
        <f t="shared" si="11"/>
        <v>28055.521896044054</v>
      </c>
      <c r="J220" s="258">
        <f>IFERROR(MIN('MP Calculations'!$E$29/I220,1),"-")</f>
        <v>1</v>
      </c>
      <c r="K220" s="259"/>
      <c r="L220" s="235"/>
      <c r="M220" s="235"/>
      <c r="N220" s="235"/>
      <c r="O220" s="296">
        <v>10194025.685304061</v>
      </c>
      <c r="P220" s="260">
        <f t="shared" si="10"/>
        <v>10194025.685304061</v>
      </c>
    </row>
    <row r="221" spans="3:16" x14ac:dyDescent="0.2">
      <c r="C221" s="235"/>
      <c r="D221" s="261" t="s">
        <v>336</v>
      </c>
      <c r="E221" s="216">
        <v>47665</v>
      </c>
      <c r="F221" s="257" t="str">
        <f t="shared" si="9"/>
        <v>2030-31</v>
      </c>
      <c r="G221" s="234"/>
      <c r="H221" s="232" t="s">
        <v>247</v>
      </c>
      <c r="I221" s="235">
        <f t="shared" si="11"/>
        <v>28055.521896044054</v>
      </c>
      <c r="J221" s="258">
        <f>IFERROR(MIN('MP Calculations'!$E$29/I221,1),"-")</f>
        <v>1</v>
      </c>
      <c r="K221" s="259"/>
      <c r="L221" s="235"/>
      <c r="M221" s="235"/>
      <c r="N221" s="235"/>
      <c r="O221" s="296">
        <v>6914205.7195080919</v>
      </c>
      <c r="P221" s="260">
        <f t="shared" si="10"/>
        <v>6914205.7195080919</v>
      </c>
    </row>
    <row r="222" spans="3:16" x14ac:dyDescent="0.2">
      <c r="C222" s="235"/>
      <c r="D222" s="261" t="s">
        <v>337</v>
      </c>
      <c r="E222" s="216">
        <v>47665</v>
      </c>
      <c r="F222" s="257" t="str">
        <f t="shared" si="9"/>
        <v>2030-31</v>
      </c>
      <c r="G222" s="234"/>
      <c r="H222" s="232" t="s">
        <v>247</v>
      </c>
      <c r="I222" s="235">
        <f t="shared" si="11"/>
        <v>28055.521896044054</v>
      </c>
      <c r="J222" s="258">
        <f>IFERROR(MIN('MP Calculations'!$E$29/I222,1),"-")</f>
        <v>1</v>
      </c>
      <c r="K222" s="259"/>
      <c r="L222" s="235"/>
      <c r="M222" s="235"/>
      <c r="N222" s="235"/>
      <c r="O222" s="296">
        <v>1703619.5686040714</v>
      </c>
      <c r="P222" s="260">
        <f t="shared" si="10"/>
        <v>1703619.5686040714</v>
      </c>
    </row>
    <row r="223" spans="3:16" x14ac:dyDescent="0.2">
      <c r="C223" s="235"/>
      <c r="D223" s="261" t="s">
        <v>338</v>
      </c>
      <c r="E223" s="216">
        <v>47665</v>
      </c>
      <c r="F223" s="257" t="str">
        <f t="shared" si="9"/>
        <v>2030-31</v>
      </c>
      <c r="G223" s="234"/>
      <c r="H223" s="232" t="s">
        <v>247</v>
      </c>
      <c r="I223" s="235">
        <f t="shared" si="11"/>
        <v>28055.521896044054</v>
      </c>
      <c r="J223" s="258">
        <f>IFERROR(MIN('MP Calculations'!$E$29/I223,1),"-")</f>
        <v>1</v>
      </c>
      <c r="K223" s="259"/>
      <c r="L223" s="235"/>
      <c r="M223" s="235"/>
      <c r="N223" s="235"/>
      <c r="O223" s="296">
        <v>2268723.7517135935</v>
      </c>
      <c r="P223" s="260">
        <f t="shared" si="10"/>
        <v>2268723.7517135935</v>
      </c>
    </row>
    <row r="224" spans="3:16" x14ac:dyDescent="0.2">
      <c r="C224" s="235"/>
      <c r="D224" s="261" t="s">
        <v>339</v>
      </c>
      <c r="E224" s="216">
        <v>47665</v>
      </c>
      <c r="F224" s="257" t="str">
        <f t="shared" si="9"/>
        <v>2030-31</v>
      </c>
      <c r="G224" s="234"/>
      <c r="H224" s="232" t="s">
        <v>247</v>
      </c>
      <c r="I224" s="235">
        <f t="shared" si="11"/>
        <v>28055.521896044054</v>
      </c>
      <c r="J224" s="258">
        <f>IFERROR(MIN('MP Calculations'!$E$29/I224,1),"-")</f>
        <v>1</v>
      </c>
      <c r="K224" s="259"/>
      <c r="L224" s="235"/>
      <c r="M224" s="235"/>
      <c r="N224" s="235"/>
      <c r="O224" s="296">
        <v>6440516.1449744869</v>
      </c>
      <c r="P224" s="260">
        <f t="shared" si="10"/>
        <v>6440516.1449744869</v>
      </c>
    </row>
    <row r="225" spans="3:16" x14ac:dyDescent="0.2">
      <c r="C225" s="235"/>
      <c r="D225" s="261" t="s">
        <v>340</v>
      </c>
      <c r="E225" s="216">
        <v>47665</v>
      </c>
      <c r="F225" s="257" t="str">
        <f t="shared" si="9"/>
        <v>2030-31</v>
      </c>
      <c r="G225" s="234"/>
      <c r="H225" s="232" t="s">
        <v>247</v>
      </c>
      <c r="I225" s="235">
        <f t="shared" si="11"/>
        <v>28055.521896044054</v>
      </c>
      <c r="J225" s="258">
        <f>IFERROR(MIN('MP Calculations'!$E$29/I225,1),"-")</f>
        <v>1</v>
      </c>
      <c r="K225" s="259"/>
      <c r="L225" s="235"/>
      <c r="M225" s="235"/>
      <c r="N225" s="235"/>
      <c r="O225" s="296">
        <v>739500.7285934434</v>
      </c>
      <c r="P225" s="260">
        <f t="shared" si="10"/>
        <v>739500.7285934434</v>
      </c>
    </row>
    <row r="226" spans="3:16" ht="22.8" x14ac:dyDescent="0.2">
      <c r="C226" s="235"/>
      <c r="D226" s="261" t="s">
        <v>341</v>
      </c>
      <c r="E226" s="216">
        <v>47665</v>
      </c>
      <c r="F226" s="257" t="str">
        <f t="shared" si="9"/>
        <v>2030-31</v>
      </c>
      <c r="G226" s="234"/>
      <c r="H226" s="232" t="s">
        <v>247</v>
      </c>
      <c r="I226" s="235">
        <f t="shared" si="11"/>
        <v>28055.521896044054</v>
      </c>
      <c r="J226" s="258">
        <f>IFERROR(MIN('MP Calculations'!$E$29/I226,1),"-")</f>
        <v>1</v>
      </c>
      <c r="K226" s="259"/>
      <c r="L226" s="235"/>
      <c r="M226" s="235"/>
      <c r="N226" s="235"/>
      <c r="O226" s="296">
        <v>1082196.188185527</v>
      </c>
      <c r="P226" s="260">
        <f t="shared" si="10"/>
        <v>1082196.188185527</v>
      </c>
    </row>
    <row r="227" spans="3:16" ht="22.8" x14ac:dyDescent="0.2">
      <c r="C227" s="235"/>
      <c r="D227" s="261" t="s">
        <v>342</v>
      </c>
      <c r="E227" s="216">
        <v>47665</v>
      </c>
      <c r="F227" s="257" t="str">
        <f t="shared" si="9"/>
        <v>2030-31</v>
      </c>
      <c r="G227" s="234"/>
      <c r="H227" s="232" t="s">
        <v>247</v>
      </c>
      <c r="I227" s="235">
        <f t="shared" si="11"/>
        <v>28055.521896044054</v>
      </c>
      <c r="J227" s="258">
        <f>IFERROR(MIN('MP Calculations'!$E$29/I227,1),"-")</f>
        <v>1</v>
      </c>
      <c r="K227" s="259"/>
      <c r="L227" s="235"/>
      <c r="M227" s="235"/>
      <c r="N227" s="235"/>
      <c r="O227" s="296">
        <v>5940050.2306093788</v>
      </c>
      <c r="P227" s="260">
        <f t="shared" si="10"/>
        <v>5940050.2306093788</v>
      </c>
    </row>
    <row r="228" spans="3:16" x14ac:dyDescent="0.2">
      <c r="C228" s="235"/>
      <c r="D228" s="261" t="s">
        <v>343</v>
      </c>
      <c r="E228" s="216">
        <v>47665</v>
      </c>
      <c r="F228" s="257" t="str">
        <f t="shared" si="9"/>
        <v>2030-31</v>
      </c>
      <c r="G228" s="234"/>
      <c r="H228" s="232" t="s">
        <v>247</v>
      </c>
      <c r="I228" s="235">
        <f t="shared" si="11"/>
        <v>28055.521896044054</v>
      </c>
      <c r="J228" s="258">
        <f>IFERROR(MIN('MP Calculations'!$E$29/I228,1),"-")</f>
        <v>1</v>
      </c>
      <c r="K228" s="259"/>
      <c r="L228" s="235"/>
      <c r="M228" s="235"/>
      <c r="N228" s="235"/>
      <c r="O228" s="296">
        <v>20121718.470762834</v>
      </c>
      <c r="P228" s="260">
        <f t="shared" si="10"/>
        <v>20121718.470762834</v>
      </c>
    </row>
    <row r="229" spans="3:16" x14ac:dyDescent="0.2">
      <c r="C229" s="235"/>
      <c r="D229" s="261" t="s">
        <v>344</v>
      </c>
      <c r="E229" s="216">
        <v>47665</v>
      </c>
      <c r="F229" s="257" t="str">
        <f t="shared" si="9"/>
        <v>2030-31</v>
      </c>
      <c r="G229" s="234"/>
      <c r="H229" s="232" t="s">
        <v>247</v>
      </c>
      <c r="I229" s="235">
        <f t="shared" si="11"/>
        <v>28055.521896044054</v>
      </c>
      <c r="J229" s="258">
        <f>IFERROR(MIN('MP Calculations'!$E$29/I229,1),"-")</f>
        <v>1</v>
      </c>
      <c r="K229" s="259"/>
      <c r="L229" s="235"/>
      <c r="M229" s="235"/>
      <c r="N229" s="235"/>
      <c r="O229" s="296">
        <v>7321457.2609836506</v>
      </c>
      <c r="P229" s="260">
        <f t="shared" si="10"/>
        <v>7321457.2609836506</v>
      </c>
    </row>
    <row r="230" spans="3:16" x14ac:dyDescent="0.2">
      <c r="C230" s="235"/>
      <c r="D230" s="261" t="s">
        <v>345</v>
      </c>
      <c r="E230" s="216">
        <v>47665</v>
      </c>
      <c r="F230" s="257" t="str">
        <f t="shared" si="9"/>
        <v>2030-31</v>
      </c>
      <c r="G230" s="234"/>
      <c r="H230" s="232" t="s">
        <v>247</v>
      </c>
      <c r="I230" s="235">
        <f t="shared" si="11"/>
        <v>28055.521896044054</v>
      </c>
      <c r="J230" s="258">
        <f>IFERROR(MIN('MP Calculations'!$E$29/I230,1),"-")</f>
        <v>1</v>
      </c>
      <c r="K230" s="259"/>
      <c r="L230" s="235"/>
      <c r="M230" s="235"/>
      <c r="N230" s="235"/>
      <c r="O230" s="296">
        <v>40097712.313891485</v>
      </c>
      <c r="P230" s="260">
        <f t="shared" si="10"/>
        <v>40097712.313891485</v>
      </c>
    </row>
    <row r="231" spans="3:16" ht="22.8" x14ac:dyDescent="0.2">
      <c r="C231" s="235"/>
      <c r="D231" s="261" t="s">
        <v>346</v>
      </c>
      <c r="E231" s="216">
        <v>47665</v>
      </c>
      <c r="F231" s="257" t="str">
        <f t="shared" si="9"/>
        <v>2030-31</v>
      </c>
      <c r="G231" s="234"/>
      <c r="H231" s="232" t="s">
        <v>247</v>
      </c>
      <c r="I231" s="235">
        <f t="shared" si="11"/>
        <v>28055.521896044054</v>
      </c>
      <c r="J231" s="258">
        <f>IFERROR(MIN('MP Calculations'!$E$29/I231,1),"-")</f>
        <v>1</v>
      </c>
      <c r="K231" s="259"/>
      <c r="L231" s="235"/>
      <c r="M231" s="235"/>
      <c r="N231" s="235"/>
      <c r="O231" s="296">
        <v>3241702.844310117</v>
      </c>
      <c r="P231" s="260">
        <f t="shared" si="10"/>
        <v>3241702.844310117</v>
      </c>
    </row>
    <row r="232" spans="3:16" x14ac:dyDescent="0.2">
      <c r="C232" s="235"/>
      <c r="D232" s="261" t="s">
        <v>347</v>
      </c>
      <c r="E232" s="216">
        <v>47665</v>
      </c>
      <c r="F232" s="257" t="str">
        <f t="shared" si="9"/>
        <v>2030-31</v>
      </c>
      <c r="G232" s="234"/>
      <c r="H232" s="232" t="s">
        <v>247</v>
      </c>
      <c r="I232" s="235">
        <f t="shared" si="11"/>
        <v>28055.521896044054</v>
      </c>
      <c r="J232" s="258">
        <f>IFERROR(MIN('MP Calculations'!$E$29/I232,1),"-")</f>
        <v>1</v>
      </c>
      <c r="K232" s="259"/>
      <c r="L232" s="235"/>
      <c r="M232" s="235"/>
      <c r="N232" s="235"/>
      <c r="O232" s="296">
        <v>21002912.489810459</v>
      </c>
      <c r="P232" s="260">
        <f t="shared" si="10"/>
        <v>21002912.489810459</v>
      </c>
    </row>
    <row r="233" spans="3:16" x14ac:dyDescent="0.2">
      <c r="C233" s="235"/>
      <c r="D233" s="261" t="s">
        <v>348</v>
      </c>
      <c r="E233" s="216">
        <v>47665</v>
      </c>
      <c r="F233" s="257" t="str">
        <f t="shared" si="9"/>
        <v>2030-31</v>
      </c>
      <c r="G233" s="234"/>
      <c r="H233" s="232" t="s">
        <v>247</v>
      </c>
      <c r="I233" s="235">
        <f t="shared" si="11"/>
        <v>28055.521896044054</v>
      </c>
      <c r="J233" s="258">
        <f>IFERROR(MIN('MP Calculations'!$E$29/I233,1),"-")</f>
        <v>1</v>
      </c>
      <c r="K233" s="259"/>
      <c r="L233" s="235"/>
      <c r="M233" s="235"/>
      <c r="N233" s="235"/>
      <c r="O233" s="296">
        <v>26253640.612263076</v>
      </c>
      <c r="P233" s="260">
        <f t="shared" si="10"/>
        <v>26253640.612263076</v>
      </c>
    </row>
    <row r="234" spans="3:16" ht="22.8" x14ac:dyDescent="0.2">
      <c r="C234" s="235"/>
      <c r="D234" s="261" t="s">
        <v>349</v>
      </c>
      <c r="E234" s="216">
        <v>47665</v>
      </c>
      <c r="F234" s="257" t="str">
        <f t="shared" si="9"/>
        <v>2030-31</v>
      </c>
      <c r="G234" s="234"/>
      <c r="H234" s="232" t="s">
        <v>247</v>
      </c>
      <c r="I234" s="235">
        <f t="shared" si="11"/>
        <v>28055.521896044054</v>
      </c>
      <c r="J234" s="258">
        <f>IFERROR(MIN('MP Calculations'!$E$29/I234,1),"-")</f>
        <v>1</v>
      </c>
      <c r="K234" s="259"/>
      <c r="L234" s="235"/>
      <c r="M234" s="235"/>
      <c r="N234" s="235"/>
      <c r="O234" s="296">
        <v>21426258.488338962</v>
      </c>
      <c r="P234" s="260">
        <f t="shared" si="10"/>
        <v>21426258.488338962</v>
      </c>
    </row>
    <row r="235" spans="3:16" x14ac:dyDescent="0.2">
      <c r="C235" s="235"/>
      <c r="D235" s="261" t="s">
        <v>249</v>
      </c>
      <c r="E235" s="216">
        <v>47665</v>
      </c>
      <c r="F235" s="257" t="str">
        <f t="shared" si="9"/>
        <v>2030-31</v>
      </c>
      <c r="G235" s="234"/>
      <c r="H235" s="232" t="s">
        <v>247</v>
      </c>
      <c r="I235" s="235">
        <f t="shared" si="11"/>
        <v>28055.521896044054</v>
      </c>
      <c r="J235" s="258">
        <f>IFERROR(MIN('MP Calculations'!$E$29/I235,1),"-")</f>
        <v>1</v>
      </c>
      <c r="K235" s="259"/>
      <c r="L235" s="235"/>
      <c r="M235" s="235"/>
      <c r="N235" s="235"/>
      <c r="O235" s="296">
        <v>4124333.5822613095</v>
      </c>
      <c r="P235" s="260">
        <f t="shared" si="10"/>
        <v>4124333.5822613095</v>
      </c>
    </row>
    <row r="236" spans="3:16" x14ac:dyDescent="0.2">
      <c r="C236" s="235"/>
      <c r="D236" s="261" t="s">
        <v>250</v>
      </c>
      <c r="E236" s="216">
        <v>47665</v>
      </c>
      <c r="F236" s="257" t="str">
        <f t="shared" si="9"/>
        <v>2030-31</v>
      </c>
      <c r="G236" s="234"/>
      <c r="H236" s="232" t="s">
        <v>247</v>
      </c>
      <c r="I236" s="235">
        <f t="shared" si="11"/>
        <v>28055.521896044054</v>
      </c>
      <c r="J236" s="258">
        <f>IFERROR(MIN('MP Calculations'!$E$29/I236,1),"-")</f>
        <v>1</v>
      </c>
      <c r="K236" s="259"/>
      <c r="L236" s="235"/>
      <c r="M236" s="235"/>
      <c r="N236" s="235"/>
      <c r="O236" s="296">
        <v>5936051.6884309184</v>
      </c>
      <c r="P236" s="260">
        <f t="shared" si="10"/>
        <v>5936051.6884309184</v>
      </c>
    </row>
    <row r="237" spans="3:16" x14ac:dyDescent="0.2">
      <c r="C237" s="235"/>
      <c r="D237" s="261" t="s">
        <v>251</v>
      </c>
      <c r="E237" s="216">
        <v>47665</v>
      </c>
      <c r="F237" s="257" t="str">
        <f t="shared" si="9"/>
        <v>2030-31</v>
      </c>
      <c r="G237" s="234"/>
      <c r="H237" s="232" t="s">
        <v>247</v>
      </c>
      <c r="I237" s="235">
        <f t="shared" si="11"/>
        <v>28055.521896044054</v>
      </c>
      <c r="J237" s="258">
        <f>IFERROR(MIN('MP Calculations'!$E$29/I237,1),"-")</f>
        <v>1</v>
      </c>
      <c r="K237" s="259"/>
      <c r="L237" s="235"/>
      <c r="M237" s="235"/>
      <c r="N237" s="235"/>
      <c r="O237" s="296">
        <v>1489853.8506703812</v>
      </c>
      <c r="P237" s="260">
        <f t="shared" si="10"/>
        <v>1489853.8506703812</v>
      </c>
    </row>
    <row r="238" spans="3:16" x14ac:dyDescent="0.2">
      <c r="C238" s="235"/>
      <c r="D238" s="261" t="s">
        <v>252</v>
      </c>
      <c r="E238" s="216">
        <v>47665</v>
      </c>
      <c r="F238" s="257" t="str">
        <f t="shared" si="9"/>
        <v>2030-31</v>
      </c>
      <c r="G238" s="234"/>
      <c r="H238" s="232" t="s">
        <v>247</v>
      </c>
      <c r="I238" s="235">
        <f t="shared" si="11"/>
        <v>28055.521896044054</v>
      </c>
      <c r="J238" s="258">
        <f>IFERROR(MIN('MP Calculations'!$E$29/I238,1),"-")</f>
        <v>1</v>
      </c>
      <c r="K238" s="259"/>
      <c r="L238" s="235"/>
      <c r="M238" s="235"/>
      <c r="N238" s="235"/>
      <c r="O238" s="296">
        <v>3544822.5015988606</v>
      </c>
      <c r="P238" s="260">
        <f t="shared" si="10"/>
        <v>3544822.5015988606</v>
      </c>
    </row>
    <row r="239" spans="3:16" x14ac:dyDescent="0.2">
      <c r="C239" s="235"/>
      <c r="D239" s="261" t="s">
        <v>253</v>
      </c>
      <c r="E239" s="216">
        <v>47665</v>
      </c>
      <c r="F239" s="257" t="str">
        <f t="shared" si="9"/>
        <v>2030-31</v>
      </c>
      <c r="G239" s="234"/>
      <c r="H239" s="232" t="s">
        <v>247</v>
      </c>
      <c r="I239" s="235">
        <f t="shared" si="11"/>
        <v>28055.521896044054</v>
      </c>
      <c r="J239" s="258">
        <f>IFERROR(MIN('MP Calculations'!$E$29/I239,1),"-")</f>
        <v>1</v>
      </c>
      <c r="K239" s="259"/>
      <c r="L239" s="235"/>
      <c r="M239" s="235"/>
      <c r="N239" s="235"/>
      <c r="O239" s="296">
        <v>1771538.9360901855</v>
      </c>
      <c r="P239" s="260">
        <f t="shared" si="10"/>
        <v>1771538.9360901855</v>
      </c>
    </row>
    <row r="240" spans="3:16" x14ac:dyDescent="0.2">
      <c r="C240" s="235"/>
      <c r="D240" s="261" t="s">
        <v>254</v>
      </c>
      <c r="E240" s="216">
        <v>47665</v>
      </c>
      <c r="F240" s="257" t="str">
        <f t="shared" si="9"/>
        <v>2030-31</v>
      </c>
      <c r="G240" s="234"/>
      <c r="H240" s="232" t="s">
        <v>247</v>
      </c>
      <c r="I240" s="235">
        <f t="shared" si="11"/>
        <v>28055.521896044054</v>
      </c>
      <c r="J240" s="258">
        <f>IFERROR(MIN('MP Calculations'!$E$29/I240,1),"-")</f>
        <v>1</v>
      </c>
      <c r="K240" s="259"/>
      <c r="L240" s="235"/>
      <c r="M240" s="235"/>
      <c r="N240" s="235"/>
      <c r="O240" s="296">
        <v>1184309.3735971614</v>
      </c>
      <c r="P240" s="260">
        <f t="shared" si="10"/>
        <v>1184309.3735971614</v>
      </c>
    </row>
    <row r="241" spans="3:16" x14ac:dyDescent="0.2">
      <c r="C241" s="235"/>
      <c r="D241" s="261" t="s">
        <v>255</v>
      </c>
      <c r="E241" s="216">
        <v>47665</v>
      </c>
      <c r="F241" s="257" t="str">
        <f t="shared" si="9"/>
        <v>2030-31</v>
      </c>
      <c r="G241" s="234"/>
      <c r="H241" s="232" t="s">
        <v>247</v>
      </c>
      <c r="I241" s="235">
        <f t="shared" si="11"/>
        <v>28055.521896044054</v>
      </c>
      <c r="J241" s="258">
        <f>IFERROR(MIN('MP Calculations'!$E$29/I241,1),"-")</f>
        <v>1</v>
      </c>
      <c r="K241" s="259"/>
      <c r="L241" s="235"/>
      <c r="M241" s="235"/>
      <c r="N241" s="235"/>
      <c r="O241" s="296">
        <v>3822590.424431609</v>
      </c>
      <c r="P241" s="260">
        <f t="shared" si="10"/>
        <v>3822590.424431609</v>
      </c>
    </row>
    <row r="242" spans="3:16" x14ac:dyDescent="0.2">
      <c r="C242" s="235"/>
      <c r="D242" s="261" t="s">
        <v>350</v>
      </c>
      <c r="E242" s="216">
        <v>47665</v>
      </c>
      <c r="F242" s="257" t="str">
        <f t="shared" si="9"/>
        <v>2030-31</v>
      </c>
      <c r="G242" s="234"/>
      <c r="H242" s="232" t="s">
        <v>247</v>
      </c>
      <c r="I242" s="235">
        <f t="shared" si="11"/>
        <v>28055.521896044054</v>
      </c>
      <c r="J242" s="258">
        <f>IFERROR(MIN('MP Calculations'!$E$29/I242,1),"-")</f>
        <v>1</v>
      </c>
      <c r="K242" s="259"/>
      <c r="L242" s="235"/>
      <c r="M242" s="235"/>
      <c r="N242" s="235"/>
      <c r="O242" s="296">
        <v>6616.5418919116792</v>
      </c>
      <c r="P242" s="260">
        <f t="shared" si="10"/>
        <v>6616.5418919116792</v>
      </c>
    </row>
    <row r="243" spans="3:16" x14ac:dyDescent="0.2">
      <c r="C243" s="235"/>
      <c r="D243" s="261" t="s">
        <v>538</v>
      </c>
      <c r="E243" s="216">
        <v>47665</v>
      </c>
      <c r="F243" s="257" t="str">
        <f t="shared" si="9"/>
        <v>2030-31</v>
      </c>
      <c r="G243" s="234"/>
      <c r="H243" s="232" t="s">
        <v>247</v>
      </c>
      <c r="I243" s="235">
        <f t="shared" si="11"/>
        <v>28055.521896044054</v>
      </c>
      <c r="J243" s="258">
        <f>IFERROR(MIN('MP Calculations'!$E$29/I243,1),"-")</f>
        <v>1</v>
      </c>
      <c r="K243" s="259"/>
      <c r="L243" s="235"/>
      <c r="M243" s="235"/>
      <c r="N243" s="235"/>
      <c r="O243" s="296">
        <v>55480417.445038192</v>
      </c>
      <c r="P243" s="260">
        <f t="shared" si="10"/>
        <v>55480417.445038192</v>
      </c>
    </row>
    <row r="244" spans="3:16" x14ac:dyDescent="0.2">
      <c r="C244" s="235"/>
      <c r="D244" s="261" t="s">
        <v>256</v>
      </c>
      <c r="E244" s="216">
        <v>48030</v>
      </c>
      <c r="F244" s="257" t="str">
        <f t="shared" si="9"/>
        <v>2031-32</v>
      </c>
      <c r="G244" s="234"/>
      <c r="H244" s="232" t="s">
        <v>247</v>
      </c>
      <c r="I244" s="235">
        <f t="shared" si="11"/>
        <v>28055.521896044054</v>
      </c>
      <c r="J244" s="258">
        <f>IFERROR(MIN('MP Calculations'!$E$29/I244,1),"-")</f>
        <v>1</v>
      </c>
      <c r="K244" s="259"/>
      <c r="L244" s="235"/>
      <c r="M244" s="235"/>
      <c r="N244" s="235"/>
      <c r="O244" s="296">
        <v>223105.13762257696</v>
      </c>
      <c r="P244" s="260">
        <f t="shared" si="10"/>
        <v>223105.13762257696</v>
      </c>
    </row>
    <row r="245" spans="3:16" x14ac:dyDescent="0.2">
      <c r="C245" s="235"/>
      <c r="D245" s="261" t="s">
        <v>257</v>
      </c>
      <c r="E245" s="216">
        <v>48030</v>
      </c>
      <c r="F245" s="257" t="str">
        <f t="shared" ref="F245:F308" si="12">IF(E245="","-",IF(E245&lt;$E$15,"ERROR - date outside of range",IF(MONTH(E245)&gt;=7,YEAR(E245)&amp;"-"&amp;RIGHT(YEAR(E245),2)+1,YEAR(E245)-1&amp;"-"&amp;RIGHT(YEAR(E245),2))))</f>
        <v>2031-32</v>
      </c>
      <c r="G245" s="234"/>
      <c r="H245" s="232" t="s">
        <v>247</v>
      </c>
      <c r="I245" s="235">
        <f t="shared" si="11"/>
        <v>28055.521896044054</v>
      </c>
      <c r="J245" s="258">
        <f>IFERROR(MIN('MP Calculations'!$E$29/I245,1),"-")</f>
        <v>1</v>
      </c>
      <c r="K245" s="259"/>
      <c r="L245" s="235"/>
      <c r="M245" s="235"/>
      <c r="N245" s="235"/>
      <c r="O245" s="296">
        <v>846271.32107732922</v>
      </c>
      <c r="P245" s="260">
        <f t="shared" ref="P245:P308" si="13">IF(O245="-","-",IF(E245&lt;$E$15,0,O245*J245))</f>
        <v>846271.32107732922</v>
      </c>
    </row>
    <row r="246" spans="3:16" x14ac:dyDescent="0.2">
      <c r="C246" s="235"/>
      <c r="D246" s="261" t="s">
        <v>258</v>
      </c>
      <c r="E246" s="216">
        <v>48030</v>
      </c>
      <c r="F246" s="257" t="str">
        <f t="shared" si="12"/>
        <v>2031-32</v>
      </c>
      <c r="G246" s="234"/>
      <c r="H246" s="232" t="s">
        <v>247</v>
      </c>
      <c r="I246" s="235">
        <f t="shared" si="11"/>
        <v>28055.521896044054</v>
      </c>
      <c r="J246" s="258">
        <f>IFERROR(MIN('MP Calculations'!$E$29/I246,1),"-")</f>
        <v>1</v>
      </c>
      <c r="K246" s="259"/>
      <c r="L246" s="235"/>
      <c r="M246" s="235"/>
      <c r="N246" s="235"/>
      <c r="O246" s="296">
        <v>22995.174696298418</v>
      </c>
      <c r="P246" s="260">
        <f t="shared" si="13"/>
        <v>22995.174696298418</v>
      </c>
    </row>
    <row r="247" spans="3:16" x14ac:dyDescent="0.2">
      <c r="C247" s="235"/>
      <c r="D247" s="261" t="s">
        <v>259</v>
      </c>
      <c r="E247" s="216">
        <v>48030</v>
      </c>
      <c r="F247" s="257" t="str">
        <f t="shared" si="12"/>
        <v>2031-32</v>
      </c>
      <c r="G247" s="234"/>
      <c r="H247" s="232" t="s">
        <v>247</v>
      </c>
      <c r="I247" s="235">
        <f t="shared" si="11"/>
        <v>28055.521896044054</v>
      </c>
      <c r="J247" s="258">
        <f>IFERROR(MIN('MP Calculations'!$E$29/I247,1),"-")</f>
        <v>1</v>
      </c>
      <c r="K247" s="259"/>
      <c r="L247" s="235"/>
      <c r="M247" s="235"/>
      <c r="N247" s="235"/>
      <c r="O247" s="296">
        <v>277348.12377974985</v>
      </c>
      <c r="P247" s="260">
        <f t="shared" si="13"/>
        <v>277348.12377974985</v>
      </c>
    </row>
    <row r="248" spans="3:16" x14ac:dyDescent="0.2">
      <c r="C248" s="235"/>
      <c r="D248" s="261" t="s">
        <v>260</v>
      </c>
      <c r="E248" s="216">
        <v>48030</v>
      </c>
      <c r="F248" s="257" t="str">
        <f t="shared" si="12"/>
        <v>2031-32</v>
      </c>
      <c r="G248" s="234"/>
      <c r="H248" s="232" t="s">
        <v>247</v>
      </c>
      <c r="I248" s="235">
        <f t="shared" si="11"/>
        <v>28055.521896044054</v>
      </c>
      <c r="J248" s="258">
        <f>IFERROR(MIN('MP Calculations'!$E$29/I248,1),"-")</f>
        <v>1</v>
      </c>
      <c r="K248" s="259"/>
      <c r="L248" s="235"/>
      <c r="M248" s="235"/>
      <c r="N248" s="235"/>
      <c r="O248" s="296">
        <v>1348217.5299339148</v>
      </c>
      <c r="P248" s="260">
        <f t="shared" si="13"/>
        <v>1348217.5299339148</v>
      </c>
    </row>
    <row r="249" spans="3:16" x14ac:dyDescent="0.2">
      <c r="C249" s="235"/>
      <c r="D249" s="261" t="s">
        <v>261</v>
      </c>
      <c r="E249" s="216">
        <v>48030</v>
      </c>
      <c r="F249" s="257" t="str">
        <f t="shared" si="12"/>
        <v>2031-32</v>
      </c>
      <c r="G249" s="234"/>
      <c r="H249" s="232" t="s">
        <v>247</v>
      </c>
      <c r="I249" s="235">
        <f t="shared" si="11"/>
        <v>28055.521896044054</v>
      </c>
      <c r="J249" s="258">
        <f>IFERROR(MIN('MP Calculations'!$E$29/I249,1),"-")</f>
        <v>1</v>
      </c>
      <c r="K249" s="259"/>
      <c r="L249" s="235"/>
      <c r="M249" s="235"/>
      <c r="N249" s="235"/>
      <c r="O249" s="296">
        <v>417658.18137420708</v>
      </c>
      <c r="P249" s="260">
        <f t="shared" si="13"/>
        <v>417658.18137420708</v>
      </c>
    </row>
    <row r="250" spans="3:16" x14ac:dyDescent="0.2">
      <c r="C250" s="235"/>
      <c r="D250" s="261" t="s">
        <v>262</v>
      </c>
      <c r="E250" s="216">
        <v>48030</v>
      </c>
      <c r="F250" s="257" t="str">
        <f t="shared" si="12"/>
        <v>2031-32</v>
      </c>
      <c r="G250" s="234"/>
      <c r="H250" s="232" t="s">
        <v>247</v>
      </c>
      <c r="I250" s="235">
        <f t="shared" si="11"/>
        <v>28055.521896044054</v>
      </c>
      <c r="J250" s="258">
        <f>IFERROR(MIN('MP Calculations'!$E$29/I250,1),"-")</f>
        <v>1</v>
      </c>
      <c r="K250" s="259"/>
      <c r="L250" s="235"/>
      <c r="M250" s="235"/>
      <c r="N250" s="235"/>
      <c r="O250" s="296">
        <v>337251.3646716217</v>
      </c>
      <c r="P250" s="260">
        <f t="shared" si="13"/>
        <v>337251.3646716217</v>
      </c>
    </row>
    <row r="251" spans="3:16" x14ac:dyDescent="0.2">
      <c r="C251" s="235"/>
      <c r="D251" s="261" t="s">
        <v>351</v>
      </c>
      <c r="E251" s="216">
        <v>48030</v>
      </c>
      <c r="F251" s="257" t="str">
        <f t="shared" si="12"/>
        <v>2031-32</v>
      </c>
      <c r="G251" s="234"/>
      <c r="H251" s="232" t="s">
        <v>247</v>
      </c>
      <c r="I251" s="235">
        <f t="shared" si="11"/>
        <v>28055.521896044054</v>
      </c>
      <c r="J251" s="258">
        <f>IFERROR(MIN('MP Calculations'!$E$29/I251,1),"-")</f>
        <v>1</v>
      </c>
      <c r="K251" s="259"/>
      <c r="L251" s="235"/>
      <c r="M251" s="235"/>
      <c r="N251" s="235"/>
      <c r="O251" s="296">
        <v>4607837.0623633415</v>
      </c>
      <c r="P251" s="260">
        <f t="shared" si="13"/>
        <v>4607837.0623633415</v>
      </c>
    </row>
    <row r="252" spans="3:16" x14ac:dyDescent="0.2">
      <c r="C252" s="235"/>
      <c r="D252" s="261" t="s">
        <v>352</v>
      </c>
      <c r="E252" s="216">
        <v>48030</v>
      </c>
      <c r="F252" s="257" t="str">
        <f t="shared" si="12"/>
        <v>2031-32</v>
      </c>
      <c r="G252" s="234"/>
      <c r="H252" s="232" t="s">
        <v>247</v>
      </c>
      <c r="I252" s="235">
        <f t="shared" si="11"/>
        <v>28055.521896044054</v>
      </c>
      <c r="J252" s="258">
        <f>IFERROR(MIN('MP Calculations'!$E$29/I252,1),"-")</f>
        <v>1</v>
      </c>
      <c r="K252" s="259"/>
      <c r="L252" s="235"/>
      <c r="M252" s="235"/>
      <c r="N252" s="235"/>
      <c r="O252" s="296">
        <v>3702747.7386344112</v>
      </c>
      <c r="P252" s="260">
        <f t="shared" si="13"/>
        <v>3702747.7386344112</v>
      </c>
    </row>
    <row r="253" spans="3:16" x14ac:dyDescent="0.2">
      <c r="C253" s="235"/>
      <c r="D253" s="261" t="s">
        <v>353</v>
      </c>
      <c r="E253" s="216">
        <v>48030</v>
      </c>
      <c r="F253" s="257" t="str">
        <f t="shared" si="12"/>
        <v>2031-32</v>
      </c>
      <c r="G253" s="234"/>
      <c r="H253" s="232" t="s">
        <v>247</v>
      </c>
      <c r="I253" s="235">
        <f t="shared" si="11"/>
        <v>28055.521896044054</v>
      </c>
      <c r="J253" s="258">
        <f>IFERROR(MIN('MP Calculations'!$E$29/I253,1),"-")</f>
        <v>1</v>
      </c>
      <c r="K253" s="259"/>
      <c r="L253" s="235"/>
      <c r="M253" s="235"/>
      <c r="N253" s="235"/>
      <c r="O253" s="296">
        <v>9231038.3295571264</v>
      </c>
      <c r="P253" s="260">
        <f t="shared" si="13"/>
        <v>9231038.3295571264</v>
      </c>
    </row>
    <row r="254" spans="3:16" x14ac:dyDescent="0.2">
      <c r="C254" s="235"/>
      <c r="D254" s="261" t="s">
        <v>354</v>
      </c>
      <c r="E254" s="216">
        <v>48030</v>
      </c>
      <c r="F254" s="257" t="str">
        <f t="shared" si="12"/>
        <v>2031-32</v>
      </c>
      <c r="G254" s="234"/>
      <c r="H254" s="232" t="s">
        <v>247</v>
      </c>
      <c r="I254" s="235">
        <f t="shared" si="11"/>
        <v>28055.521896044054</v>
      </c>
      <c r="J254" s="258">
        <f>IFERROR(MIN('MP Calculations'!$E$29/I254,1),"-")</f>
        <v>1</v>
      </c>
      <c r="K254" s="259"/>
      <c r="L254" s="235"/>
      <c r="M254" s="235"/>
      <c r="N254" s="235"/>
      <c r="O254" s="296">
        <v>5917713.6592846559</v>
      </c>
      <c r="P254" s="260">
        <f t="shared" si="13"/>
        <v>5917713.6592846559</v>
      </c>
    </row>
    <row r="255" spans="3:16" x14ac:dyDescent="0.2">
      <c r="C255" s="235"/>
      <c r="D255" s="261" t="s">
        <v>355</v>
      </c>
      <c r="E255" s="216">
        <v>48030</v>
      </c>
      <c r="F255" s="257" t="str">
        <f t="shared" si="12"/>
        <v>2031-32</v>
      </c>
      <c r="G255" s="234"/>
      <c r="H255" s="232" t="s">
        <v>247</v>
      </c>
      <c r="I255" s="235">
        <f t="shared" si="11"/>
        <v>28055.521896044054</v>
      </c>
      <c r="J255" s="258">
        <f>IFERROR(MIN('MP Calculations'!$E$29/I255,1),"-")</f>
        <v>1</v>
      </c>
      <c r="K255" s="259"/>
      <c r="L255" s="235"/>
      <c r="M255" s="235"/>
      <c r="N255" s="235"/>
      <c r="O255" s="296">
        <v>20856956.336334869</v>
      </c>
      <c r="P255" s="260">
        <f t="shared" si="13"/>
        <v>20856956.336334869</v>
      </c>
    </row>
    <row r="256" spans="3:16" x14ac:dyDescent="0.2">
      <c r="C256" s="235"/>
      <c r="D256" s="261" t="s">
        <v>356</v>
      </c>
      <c r="E256" s="216">
        <v>48030</v>
      </c>
      <c r="F256" s="257" t="str">
        <f t="shared" si="12"/>
        <v>2031-32</v>
      </c>
      <c r="G256" s="234"/>
      <c r="H256" s="232" t="s">
        <v>247</v>
      </c>
      <c r="I256" s="235">
        <f t="shared" si="11"/>
        <v>28055.521896044054</v>
      </c>
      <c r="J256" s="258">
        <f>IFERROR(MIN('MP Calculations'!$E$29/I256,1),"-")</f>
        <v>1</v>
      </c>
      <c r="K256" s="259"/>
      <c r="L256" s="235"/>
      <c r="M256" s="235"/>
      <c r="N256" s="235"/>
      <c r="O256" s="296">
        <v>4891450.7114800503</v>
      </c>
      <c r="P256" s="260">
        <f t="shared" si="13"/>
        <v>4891450.7114800503</v>
      </c>
    </row>
    <row r="257" spans="3:16" x14ac:dyDescent="0.2">
      <c r="C257" s="235"/>
      <c r="D257" s="261" t="s">
        <v>357</v>
      </c>
      <c r="E257" s="216">
        <v>48030</v>
      </c>
      <c r="F257" s="257" t="str">
        <f t="shared" si="12"/>
        <v>2031-32</v>
      </c>
      <c r="G257" s="234"/>
      <c r="H257" s="232" t="s">
        <v>247</v>
      </c>
      <c r="I257" s="235">
        <f t="shared" si="11"/>
        <v>28055.521896044054</v>
      </c>
      <c r="J257" s="258">
        <f>IFERROR(MIN('MP Calculations'!$E$29/I257,1),"-")</f>
        <v>1</v>
      </c>
      <c r="K257" s="259"/>
      <c r="L257" s="235"/>
      <c r="M257" s="235"/>
      <c r="N257" s="235"/>
      <c r="O257" s="296">
        <v>4413277.1923127053</v>
      </c>
      <c r="P257" s="260">
        <f t="shared" si="13"/>
        <v>4413277.1923127053</v>
      </c>
    </row>
    <row r="258" spans="3:16" x14ac:dyDescent="0.2">
      <c r="C258" s="235"/>
      <c r="D258" s="261" t="s">
        <v>358</v>
      </c>
      <c r="E258" s="216">
        <v>48030</v>
      </c>
      <c r="F258" s="257" t="str">
        <f t="shared" si="12"/>
        <v>2031-32</v>
      </c>
      <c r="G258" s="234"/>
      <c r="H258" s="232" t="s">
        <v>247</v>
      </c>
      <c r="I258" s="235">
        <f t="shared" si="11"/>
        <v>28055.521896044054</v>
      </c>
      <c r="J258" s="258">
        <f>IFERROR(MIN('MP Calculations'!$E$29/I258,1),"-")</f>
        <v>1</v>
      </c>
      <c r="K258" s="259"/>
      <c r="L258" s="235"/>
      <c r="M258" s="235"/>
      <c r="N258" s="235"/>
      <c r="O258" s="296">
        <v>10111425.002270624</v>
      </c>
      <c r="P258" s="260">
        <f t="shared" si="13"/>
        <v>10111425.002270624</v>
      </c>
    </row>
    <row r="259" spans="3:16" x14ac:dyDescent="0.2">
      <c r="C259" s="235"/>
      <c r="D259" s="261" t="s">
        <v>359</v>
      </c>
      <c r="E259" s="216">
        <v>48030</v>
      </c>
      <c r="F259" s="257" t="str">
        <f t="shared" si="12"/>
        <v>2031-32</v>
      </c>
      <c r="G259" s="234"/>
      <c r="H259" s="232" t="s">
        <v>247</v>
      </c>
      <c r="I259" s="235">
        <f t="shared" si="11"/>
        <v>28055.521896044054</v>
      </c>
      <c r="J259" s="258">
        <f>IFERROR(MIN('MP Calculations'!$E$29/I259,1),"-")</f>
        <v>1</v>
      </c>
      <c r="K259" s="259"/>
      <c r="L259" s="235"/>
      <c r="M259" s="235"/>
      <c r="N259" s="235"/>
      <c r="O259" s="296">
        <v>3728897.2377668535</v>
      </c>
      <c r="P259" s="260">
        <f t="shared" si="13"/>
        <v>3728897.2377668535</v>
      </c>
    </row>
    <row r="260" spans="3:16" x14ac:dyDescent="0.2">
      <c r="C260" s="235"/>
      <c r="D260" s="261" t="s">
        <v>360</v>
      </c>
      <c r="E260" s="216">
        <v>48030</v>
      </c>
      <c r="F260" s="257" t="str">
        <f t="shared" si="12"/>
        <v>2031-32</v>
      </c>
      <c r="G260" s="234"/>
      <c r="H260" s="232" t="s">
        <v>247</v>
      </c>
      <c r="I260" s="235">
        <f t="shared" si="11"/>
        <v>28055.521896044054</v>
      </c>
      <c r="J260" s="258">
        <f>IFERROR(MIN('MP Calculations'!$E$29/I260,1),"-")</f>
        <v>1</v>
      </c>
      <c r="K260" s="259"/>
      <c r="L260" s="235"/>
      <c r="M260" s="235"/>
      <c r="N260" s="235"/>
      <c r="O260" s="296">
        <v>3649403.7345032082</v>
      </c>
      <c r="P260" s="260">
        <f t="shared" si="13"/>
        <v>3649403.7345032082</v>
      </c>
    </row>
    <row r="261" spans="3:16" x14ac:dyDescent="0.2">
      <c r="C261" s="235"/>
      <c r="D261" s="261" t="s">
        <v>361</v>
      </c>
      <c r="E261" s="216">
        <v>48030</v>
      </c>
      <c r="F261" s="257" t="str">
        <f t="shared" si="12"/>
        <v>2031-32</v>
      </c>
      <c r="G261" s="234"/>
      <c r="H261" s="232" t="s">
        <v>247</v>
      </c>
      <c r="I261" s="235">
        <f t="shared" si="11"/>
        <v>28055.521896044054</v>
      </c>
      <c r="J261" s="258">
        <f>IFERROR(MIN('MP Calculations'!$E$29/I261,1),"-")</f>
        <v>1</v>
      </c>
      <c r="K261" s="259"/>
      <c r="L261" s="235"/>
      <c r="M261" s="235"/>
      <c r="N261" s="235"/>
      <c r="O261" s="296">
        <v>5411336.049868755</v>
      </c>
      <c r="P261" s="260">
        <f t="shared" si="13"/>
        <v>5411336.049868755</v>
      </c>
    </row>
    <row r="262" spans="3:16" x14ac:dyDescent="0.2">
      <c r="C262" s="235"/>
      <c r="D262" s="261" t="s">
        <v>362</v>
      </c>
      <c r="E262" s="216">
        <v>48030</v>
      </c>
      <c r="F262" s="257" t="str">
        <f t="shared" si="12"/>
        <v>2031-32</v>
      </c>
      <c r="G262" s="234"/>
      <c r="H262" s="232" t="s">
        <v>247</v>
      </c>
      <c r="I262" s="235">
        <f t="shared" si="11"/>
        <v>28055.521896044054</v>
      </c>
      <c r="J262" s="258">
        <f>IFERROR(MIN('MP Calculations'!$E$29/I262,1),"-")</f>
        <v>1</v>
      </c>
      <c r="K262" s="259"/>
      <c r="L262" s="235"/>
      <c r="M262" s="235"/>
      <c r="N262" s="235"/>
      <c r="O262" s="296">
        <v>8786393.35829865</v>
      </c>
      <c r="P262" s="260">
        <f t="shared" si="13"/>
        <v>8786393.35829865</v>
      </c>
    </row>
    <row r="263" spans="3:16" x14ac:dyDescent="0.2">
      <c r="C263" s="235"/>
      <c r="D263" s="261" t="s">
        <v>363</v>
      </c>
      <c r="E263" s="216">
        <v>48030</v>
      </c>
      <c r="F263" s="257" t="str">
        <f t="shared" si="12"/>
        <v>2031-32</v>
      </c>
      <c r="G263" s="234"/>
      <c r="H263" s="232" t="s">
        <v>247</v>
      </c>
      <c r="I263" s="235">
        <f t="shared" si="11"/>
        <v>28055.521896044054</v>
      </c>
      <c r="J263" s="258">
        <f>IFERROR(MIN('MP Calculations'!$E$29/I263,1),"-")</f>
        <v>1</v>
      </c>
      <c r="K263" s="259"/>
      <c r="L263" s="235"/>
      <c r="M263" s="235"/>
      <c r="N263" s="235"/>
      <c r="O263" s="296">
        <v>4547085.8971436126</v>
      </c>
      <c r="P263" s="260">
        <f t="shared" si="13"/>
        <v>4547085.8971436126</v>
      </c>
    </row>
    <row r="264" spans="3:16" x14ac:dyDescent="0.2">
      <c r="C264" s="235"/>
      <c r="D264" s="261" t="s">
        <v>364</v>
      </c>
      <c r="E264" s="216">
        <v>48030</v>
      </c>
      <c r="F264" s="257" t="str">
        <f t="shared" si="12"/>
        <v>2031-32</v>
      </c>
      <c r="G264" s="234"/>
      <c r="H264" s="232" t="s">
        <v>247</v>
      </c>
      <c r="I264" s="235">
        <f t="shared" si="11"/>
        <v>28055.521896044054</v>
      </c>
      <c r="J264" s="258">
        <f>IFERROR(MIN('MP Calculations'!$E$29/I264,1),"-")</f>
        <v>1</v>
      </c>
      <c r="K264" s="259"/>
      <c r="L264" s="235"/>
      <c r="M264" s="235"/>
      <c r="N264" s="235"/>
      <c r="O264" s="296">
        <v>4861119.5667718248</v>
      </c>
      <c r="P264" s="260">
        <f t="shared" si="13"/>
        <v>4861119.5667718248</v>
      </c>
    </row>
    <row r="265" spans="3:16" x14ac:dyDescent="0.2">
      <c r="C265" s="235"/>
      <c r="D265" s="261" t="s">
        <v>365</v>
      </c>
      <c r="E265" s="216">
        <v>48030</v>
      </c>
      <c r="F265" s="257" t="str">
        <f t="shared" si="12"/>
        <v>2031-32</v>
      </c>
      <c r="G265" s="234"/>
      <c r="H265" s="232" t="s">
        <v>247</v>
      </c>
      <c r="I265" s="235">
        <f t="shared" si="11"/>
        <v>28055.521896044054</v>
      </c>
      <c r="J265" s="258">
        <f>IFERROR(MIN('MP Calculations'!$E$29/I265,1),"-")</f>
        <v>1</v>
      </c>
      <c r="K265" s="259"/>
      <c r="L265" s="235"/>
      <c r="M265" s="235"/>
      <c r="N265" s="235"/>
      <c r="O265" s="296">
        <v>4219239.688284616</v>
      </c>
      <c r="P265" s="260">
        <f t="shared" si="13"/>
        <v>4219239.688284616</v>
      </c>
    </row>
    <row r="266" spans="3:16" x14ac:dyDescent="0.2">
      <c r="C266" s="235"/>
      <c r="D266" s="261" t="s">
        <v>366</v>
      </c>
      <c r="E266" s="216">
        <v>48030</v>
      </c>
      <c r="F266" s="257" t="str">
        <f t="shared" si="12"/>
        <v>2031-32</v>
      </c>
      <c r="G266" s="234"/>
      <c r="H266" s="232" t="s">
        <v>247</v>
      </c>
      <c r="I266" s="235">
        <f t="shared" si="11"/>
        <v>28055.521896044054</v>
      </c>
      <c r="J266" s="258">
        <f>IFERROR(MIN('MP Calculations'!$E$29/I266,1),"-")</f>
        <v>1</v>
      </c>
      <c r="K266" s="259"/>
      <c r="L266" s="235"/>
      <c r="M266" s="235"/>
      <c r="N266" s="235"/>
      <c r="O266" s="296">
        <v>245406.92599135978</v>
      </c>
      <c r="P266" s="260">
        <f t="shared" si="13"/>
        <v>245406.92599135978</v>
      </c>
    </row>
    <row r="267" spans="3:16" x14ac:dyDescent="0.2">
      <c r="C267" s="235"/>
      <c r="D267" s="261" t="s">
        <v>268</v>
      </c>
      <c r="E267" s="216">
        <v>48030</v>
      </c>
      <c r="F267" s="257" t="str">
        <f t="shared" si="12"/>
        <v>2031-32</v>
      </c>
      <c r="G267" s="234"/>
      <c r="H267" s="232" t="s">
        <v>247</v>
      </c>
      <c r="I267" s="235">
        <f t="shared" si="11"/>
        <v>28055.521896044054</v>
      </c>
      <c r="J267" s="258">
        <f>IFERROR(MIN('MP Calculations'!$E$29/I267,1),"-")</f>
        <v>1</v>
      </c>
      <c r="K267" s="259"/>
      <c r="L267" s="235"/>
      <c r="M267" s="235"/>
      <c r="N267" s="235"/>
      <c r="O267" s="296">
        <v>63868.430193887041</v>
      </c>
      <c r="P267" s="260">
        <f t="shared" si="13"/>
        <v>63868.430193887041</v>
      </c>
    </row>
    <row r="268" spans="3:16" x14ac:dyDescent="0.2">
      <c r="C268" s="235"/>
      <c r="D268" s="261" t="s">
        <v>269</v>
      </c>
      <c r="E268" s="216">
        <v>48030</v>
      </c>
      <c r="F268" s="257" t="str">
        <f t="shared" si="12"/>
        <v>2031-32</v>
      </c>
      <c r="G268" s="234"/>
      <c r="H268" s="232" t="s">
        <v>247</v>
      </c>
      <c r="I268" s="235">
        <f t="shared" si="11"/>
        <v>28055.521896044054</v>
      </c>
      <c r="J268" s="258">
        <f>IFERROR(MIN('MP Calculations'!$E$29/I268,1),"-")</f>
        <v>1</v>
      </c>
      <c r="K268" s="259"/>
      <c r="L268" s="235"/>
      <c r="M268" s="235"/>
      <c r="N268" s="235"/>
      <c r="O268" s="296">
        <v>204318.44957599047</v>
      </c>
      <c r="P268" s="260">
        <f t="shared" si="13"/>
        <v>204318.44957599047</v>
      </c>
    </row>
    <row r="269" spans="3:16" x14ac:dyDescent="0.2">
      <c r="C269" s="235"/>
      <c r="D269" s="261" t="s">
        <v>270</v>
      </c>
      <c r="E269" s="216">
        <v>48030</v>
      </c>
      <c r="F269" s="257" t="str">
        <f t="shared" si="12"/>
        <v>2031-32</v>
      </c>
      <c r="G269" s="234"/>
      <c r="H269" s="232" t="s">
        <v>247</v>
      </c>
      <c r="I269" s="235">
        <f t="shared" si="11"/>
        <v>28055.521896044054</v>
      </c>
      <c r="J269" s="258">
        <f>IFERROR(MIN('MP Calculations'!$E$29/I269,1),"-")</f>
        <v>1</v>
      </c>
      <c r="K269" s="259"/>
      <c r="L269" s="235"/>
      <c r="M269" s="235"/>
      <c r="N269" s="235"/>
      <c r="O269" s="296">
        <v>28620.787991838148</v>
      </c>
      <c r="P269" s="260">
        <f t="shared" si="13"/>
        <v>28620.787991838148</v>
      </c>
    </row>
    <row r="270" spans="3:16" x14ac:dyDescent="0.2">
      <c r="C270" s="235"/>
      <c r="D270" s="261" t="s">
        <v>271</v>
      </c>
      <c r="E270" s="216">
        <v>48030</v>
      </c>
      <c r="F270" s="257" t="str">
        <f t="shared" si="12"/>
        <v>2031-32</v>
      </c>
      <c r="G270" s="234"/>
      <c r="H270" s="232" t="s">
        <v>247</v>
      </c>
      <c r="I270" s="235">
        <f t="shared" si="11"/>
        <v>28055.521896044054</v>
      </c>
      <c r="J270" s="258">
        <f>IFERROR(MIN('MP Calculations'!$E$29/I270,1),"-")</f>
        <v>1</v>
      </c>
      <c r="K270" s="259"/>
      <c r="L270" s="235"/>
      <c r="M270" s="235"/>
      <c r="N270" s="235"/>
      <c r="O270" s="296">
        <v>539608.27605710924</v>
      </c>
      <c r="P270" s="260">
        <f t="shared" si="13"/>
        <v>539608.27605710924</v>
      </c>
    </row>
    <row r="271" spans="3:16" x14ac:dyDescent="0.2">
      <c r="C271" s="235"/>
      <c r="D271" s="261" t="s">
        <v>272</v>
      </c>
      <c r="E271" s="216">
        <v>48030</v>
      </c>
      <c r="F271" s="257" t="str">
        <f t="shared" si="12"/>
        <v>2031-32</v>
      </c>
      <c r="G271" s="234"/>
      <c r="H271" s="232" t="s">
        <v>247</v>
      </c>
      <c r="I271" s="235">
        <f t="shared" si="11"/>
        <v>28055.521896044054</v>
      </c>
      <c r="J271" s="258">
        <f>IFERROR(MIN('MP Calculations'!$E$29/I271,1),"-")</f>
        <v>1</v>
      </c>
      <c r="K271" s="259"/>
      <c r="L271" s="235"/>
      <c r="M271" s="235"/>
      <c r="N271" s="235"/>
      <c r="O271" s="296">
        <v>270651.95850463532</v>
      </c>
      <c r="P271" s="260">
        <f t="shared" si="13"/>
        <v>270651.95850463532</v>
      </c>
    </row>
    <row r="272" spans="3:16" x14ac:dyDescent="0.2">
      <c r="C272" s="235"/>
      <c r="D272" s="261" t="s">
        <v>273</v>
      </c>
      <c r="E272" s="216">
        <v>48030</v>
      </c>
      <c r="F272" s="257" t="str">
        <f t="shared" si="12"/>
        <v>2031-32</v>
      </c>
      <c r="G272" s="234"/>
      <c r="H272" s="232" t="s">
        <v>247</v>
      </c>
      <c r="I272" s="235">
        <f t="shared" si="11"/>
        <v>28055.521896044054</v>
      </c>
      <c r="J272" s="258">
        <f>IFERROR(MIN('MP Calculations'!$E$29/I272,1),"-")</f>
        <v>1</v>
      </c>
      <c r="K272" s="259"/>
      <c r="L272" s="235"/>
      <c r="M272" s="235"/>
      <c r="N272" s="235"/>
      <c r="O272" s="296">
        <v>502132.12631002488</v>
      </c>
      <c r="P272" s="260">
        <f t="shared" si="13"/>
        <v>502132.12631002488</v>
      </c>
    </row>
    <row r="273" spans="3:16" x14ac:dyDescent="0.2">
      <c r="C273" s="235"/>
      <c r="D273" s="261" t="s">
        <v>274</v>
      </c>
      <c r="E273" s="216">
        <v>48030</v>
      </c>
      <c r="F273" s="257" t="str">
        <f t="shared" si="12"/>
        <v>2031-32</v>
      </c>
      <c r="G273" s="234"/>
      <c r="H273" s="232" t="s">
        <v>247</v>
      </c>
      <c r="I273" s="235">
        <f t="shared" si="11"/>
        <v>28055.521896044054</v>
      </c>
      <c r="J273" s="258">
        <f>IFERROR(MIN('MP Calculations'!$E$29/I273,1),"-")</f>
        <v>1</v>
      </c>
      <c r="K273" s="259"/>
      <c r="L273" s="235"/>
      <c r="M273" s="235"/>
      <c r="N273" s="235"/>
      <c r="O273" s="296">
        <v>401835.20621897862</v>
      </c>
      <c r="P273" s="260">
        <f t="shared" si="13"/>
        <v>401835.20621897862</v>
      </c>
    </row>
    <row r="274" spans="3:16" x14ac:dyDescent="0.2">
      <c r="C274" s="235"/>
      <c r="D274" s="261" t="s">
        <v>275</v>
      </c>
      <c r="E274" s="216">
        <v>48030</v>
      </c>
      <c r="F274" s="257" t="str">
        <f t="shared" si="12"/>
        <v>2031-32</v>
      </c>
      <c r="G274" s="234"/>
      <c r="H274" s="232" t="s">
        <v>247</v>
      </c>
      <c r="I274" s="235">
        <f t="shared" si="11"/>
        <v>28055.521896044054</v>
      </c>
      <c r="J274" s="258">
        <f>IFERROR(MIN('MP Calculations'!$E$29/I274,1),"-")</f>
        <v>1</v>
      </c>
      <c r="K274" s="259"/>
      <c r="L274" s="235"/>
      <c r="M274" s="235"/>
      <c r="N274" s="235"/>
      <c r="O274" s="296">
        <v>205257.45567685267</v>
      </c>
      <c r="P274" s="260">
        <f t="shared" si="13"/>
        <v>205257.45567685267</v>
      </c>
    </row>
    <row r="275" spans="3:16" x14ac:dyDescent="0.2">
      <c r="C275" s="235"/>
      <c r="D275" s="261" t="s">
        <v>276</v>
      </c>
      <c r="E275" s="216">
        <v>48030</v>
      </c>
      <c r="F275" s="257" t="str">
        <f t="shared" si="12"/>
        <v>2031-32</v>
      </c>
      <c r="G275" s="234"/>
      <c r="H275" s="232" t="s">
        <v>247</v>
      </c>
      <c r="I275" s="235">
        <f t="shared" si="11"/>
        <v>28055.521896044054</v>
      </c>
      <c r="J275" s="258">
        <f>IFERROR(MIN('MP Calculations'!$E$29/I275,1),"-")</f>
        <v>1</v>
      </c>
      <c r="K275" s="259"/>
      <c r="L275" s="235"/>
      <c r="M275" s="235"/>
      <c r="N275" s="235"/>
      <c r="O275" s="296">
        <v>400711.33349124342</v>
      </c>
      <c r="P275" s="260">
        <f t="shared" si="13"/>
        <v>400711.33349124342</v>
      </c>
    </row>
    <row r="276" spans="3:16" x14ac:dyDescent="0.2">
      <c r="C276" s="235"/>
      <c r="D276" s="261" t="s">
        <v>277</v>
      </c>
      <c r="E276" s="216">
        <v>48030</v>
      </c>
      <c r="F276" s="257" t="str">
        <f t="shared" si="12"/>
        <v>2031-32</v>
      </c>
      <c r="G276" s="234"/>
      <c r="H276" s="232" t="s">
        <v>247</v>
      </c>
      <c r="I276" s="235">
        <f t="shared" si="11"/>
        <v>28055.521896044054</v>
      </c>
      <c r="J276" s="258">
        <f>IFERROR(MIN('MP Calculations'!$E$29/I276,1),"-")</f>
        <v>1</v>
      </c>
      <c r="K276" s="259"/>
      <c r="L276" s="235"/>
      <c r="M276" s="235"/>
      <c r="N276" s="235"/>
      <c r="O276" s="296">
        <v>678241.02489727538</v>
      </c>
      <c r="P276" s="260">
        <f t="shared" si="13"/>
        <v>678241.02489727538</v>
      </c>
    </row>
    <row r="277" spans="3:16" x14ac:dyDescent="0.2">
      <c r="C277" s="235"/>
      <c r="D277" s="261" t="s">
        <v>278</v>
      </c>
      <c r="E277" s="216">
        <v>48030</v>
      </c>
      <c r="F277" s="257" t="str">
        <f t="shared" si="12"/>
        <v>2031-32</v>
      </c>
      <c r="G277" s="234"/>
      <c r="H277" s="232" t="s">
        <v>247</v>
      </c>
      <c r="I277" s="235">
        <f t="shared" si="11"/>
        <v>28055.521896044054</v>
      </c>
      <c r="J277" s="258">
        <f>IFERROR(MIN('MP Calculations'!$E$29/I277,1),"-")</f>
        <v>1</v>
      </c>
      <c r="K277" s="259"/>
      <c r="L277" s="235"/>
      <c r="M277" s="235"/>
      <c r="N277" s="235"/>
      <c r="O277" s="296">
        <v>380476.72447601438</v>
      </c>
      <c r="P277" s="260">
        <f t="shared" si="13"/>
        <v>380476.72447601438</v>
      </c>
    </row>
    <row r="278" spans="3:16" x14ac:dyDescent="0.2">
      <c r="C278" s="235"/>
      <c r="D278" s="261" t="s">
        <v>279</v>
      </c>
      <c r="E278" s="216">
        <v>48030</v>
      </c>
      <c r="F278" s="257" t="str">
        <f t="shared" si="12"/>
        <v>2031-32</v>
      </c>
      <c r="G278" s="234"/>
      <c r="H278" s="232" t="s">
        <v>247</v>
      </c>
      <c r="I278" s="235">
        <f t="shared" si="11"/>
        <v>28055.521896044054</v>
      </c>
      <c r="J278" s="258">
        <f>IFERROR(MIN('MP Calculations'!$E$29/I278,1),"-")</f>
        <v>1</v>
      </c>
      <c r="K278" s="259"/>
      <c r="L278" s="235"/>
      <c r="M278" s="235"/>
      <c r="N278" s="235"/>
      <c r="O278" s="296">
        <v>513427.8628216426</v>
      </c>
      <c r="P278" s="260">
        <f t="shared" si="13"/>
        <v>513427.8628216426</v>
      </c>
    </row>
    <row r="279" spans="3:16" x14ac:dyDescent="0.2">
      <c r="C279" s="235"/>
      <c r="D279" s="261" t="s">
        <v>280</v>
      </c>
      <c r="E279" s="216">
        <v>48030</v>
      </c>
      <c r="F279" s="257" t="str">
        <f t="shared" si="12"/>
        <v>2031-32</v>
      </c>
      <c r="G279" s="234"/>
      <c r="H279" s="232" t="s">
        <v>247</v>
      </c>
      <c r="I279" s="235">
        <f t="shared" ref="I279:I342" si="14">$I$22</f>
        <v>28055.521896044054</v>
      </c>
      <c r="J279" s="258">
        <f>IFERROR(MIN('MP Calculations'!$E$29/I279,1),"-")</f>
        <v>1</v>
      </c>
      <c r="K279" s="259"/>
      <c r="L279" s="235"/>
      <c r="M279" s="235"/>
      <c r="N279" s="235"/>
      <c r="O279" s="296">
        <v>906635.25609300844</v>
      </c>
      <c r="P279" s="260">
        <f t="shared" si="13"/>
        <v>906635.25609300844</v>
      </c>
    </row>
    <row r="280" spans="3:16" x14ac:dyDescent="0.2">
      <c r="C280" s="235"/>
      <c r="D280" s="261" t="s">
        <v>281</v>
      </c>
      <c r="E280" s="216">
        <v>48030</v>
      </c>
      <c r="F280" s="257" t="str">
        <f t="shared" si="12"/>
        <v>2031-32</v>
      </c>
      <c r="G280" s="234"/>
      <c r="H280" s="232" t="s">
        <v>247</v>
      </c>
      <c r="I280" s="235">
        <f t="shared" si="14"/>
        <v>28055.521896044054</v>
      </c>
      <c r="J280" s="258">
        <f>IFERROR(MIN('MP Calculations'!$E$29/I280,1),"-")</f>
        <v>1</v>
      </c>
      <c r="K280" s="259"/>
      <c r="L280" s="235"/>
      <c r="M280" s="235"/>
      <c r="N280" s="235"/>
      <c r="O280" s="296">
        <v>2416336.8288324433</v>
      </c>
      <c r="P280" s="260">
        <f t="shared" si="13"/>
        <v>2416336.8288324433</v>
      </c>
    </row>
    <row r="281" spans="3:16" x14ac:dyDescent="0.2">
      <c r="C281" s="235"/>
      <c r="D281" s="261" t="s">
        <v>282</v>
      </c>
      <c r="E281" s="216">
        <v>48030</v>
      </c>
      <c r="F281" s="257" t="str">
        <f t="shared" si="12"/>
        <v>2031-32</v>
      </c>
      <c r="G281" s="234"/>
      <c r="H281" s="232" t="s">
        <v>247</v>
      </c>
      <c r="I281" s="235">
        <f t="shared" si="14"/>
        <v>28055.521896044054</v>
      </c>
      <c r="J281" s="258">
        <f>IFERROR(MIN('MP Calculations'!$E$29/I281,1),"-")</f>
        <v>1</v>
      </c>
      <c r="K281" s="259"/>
      <c r="L281" s="235"/>
      <c r="M281" s="235"/>
      <c r="N281" s="235"/>
      <c r="O281" s="296">
        <v>316269.21556258731</v>
      </c>
      <c r="P281" s="260">
        <f t="shared" si="13"/>
        <v>316269.21556258731</v>
      </c>
    </row>
    <row r="282" spans="3:16" x14ac:dyDescent="0.2">
      <c r="C282" s="235"/>
      <c r="D282" s="261" t="s">
        <v>283</v>
      </c>
      <c r="E282" s="216">
        <v>48030</v>
      </c>
      <c r="F282" s="257" t="str">
        <f t="shared" si="12"/>
        <v>2031-32</v>
      </c>
      <c r="G282" s="234"/>
      <c r="H282" s="232" t="s">
        <v>247</v>
      </c>
      <c r="I282" s="235">
        <f t="shared" si="14"/>
        <v>28055.521896044054</v>
      </c>
      <c r="J282" s="258">
        <f>IFERROR(MIN('MP Calculations'!$E$29/I282,1),"-")</f>
        <v>1</v>
      </c>
      <c r="K282" s="259"/>
      <c r="L282" s="235"/>
      <c r="M282" s="235"/>
      <c r="N282" s="235"/>
      <c r="O282" s="296">
        <v>399487.68796429492</v>
      </c>
      <c r="P282" s="260">
        <f t="shared" si="13"/>
        <v>399487.68796429492</v>
      </c>
    </row>
    <row r="283" spans="3:16" x14ac:dyDescent="0.2">
      <c r="C283" s="235"/>
      <c r="D283" s="261" t="s">
        <v>284</v>
      </c>
      <c r="E283" s="216">
        <v>48030</v>
      </c>
      <c r="F283" s="257" t="str">
        <f t="shared" si="12"/>
        <v>2031-32</v>
      </c>
      <c r="G283" s="234"/>
      <c r="H283" s="232" t="s">
        <v>247</v>
      </c>
      <c r="I283" s="235">
        <f t="shared" si="14"/>
        <v>28055.521896044054</v>
      </c>
      <c r="J283" s="258">
        <f>IFERROR(MIN('MP Calculations'!$E$29/I283,1),"-")</f>
        <v>1</v>
      </c>
      <c r="K283" s="259"/>
      <c r="L283" s="235"/>
      <c r="M283" s="235"/>
      <c r="N283" s="235"/>
      <c r="O283" s="296">
        <v>976731.55457747041</v>
      </c>
      <c r="P283" s="260">
        <f t="shared" si="13"/>
        <v>976731.55457747041</v>
      </c>
    </row>
    <row r="284" spans="3:16" x14ac:dyDescent="0.2">
      <c r="C284" s="235"/>
      <c r="D284" s="261" t="s">
        <v>285</v>
      </c>
      <c r="E284" s="216">
        <v>48030</v>
      </c>
      <c r="F284" s="257" t="str">
        <f t="shared" si="12"/>
        <v>2031-32</v>
      </c>
      <c r="G284" s="234"/>
      <c r="H284" s="232" t="s">
        <v>247</v>
      </c>
      <c r="I284" s="235">
        <f t="shared" si="14"/>
        <v>28055.521896044054</v>
      </c>
      <c r="J284" s="258">
        <f>IFERROR(MIN('MP Calculations'!$E$29/I284,1),"-")</f>
        <v>1</v>
      </c>
      <c r="K284" s="259"/>
      <c r="L284" s="235"/>
      <c r="M284" s="235"/>
      <c r="N284" s="235"/>
      <c r="O284" s="296">
        <v>95114.607988169257</v>
      </c>
      <c r="P284" s="260">
        <f t="shared" si="13"/>
        <v>95114.607988169257</v>
      </c>
    </row>
    <row r="285" spans="3:16" x14ac:dyDescent="0.2">
      <c r="C285" s="235"/>
      <c r="D285" s="261" t="s">
        <v>286</v>
      </c>
      <c r="E285" s="216">
        <v>48030</v>
      </c>
      <c r="F285" s="257" t="str">
        <f t="shared" si="12"/>
        <v>2031-32</v>
      </c>
      <c r="G285" s="234"/>
      <c r="H285" s="232" t="s">
        <v>247</v>
      </c>
      <c r="I285" s="235">
        <f t="shared" si="14"/>
        <v>28055.521896044054</v>
      </c>
      <c r="J285" s="258">
        <f>IFERROR(MIN('MP Calculations'!$E$29/I285,1),"-")</f>
        <v>1</v>
      </c>
      <c r="K285" s="259"/>
      <c r="L285" s="235"/>
      <c r="M285" s="235"/>
      <c r="N285" s="235"/>
      <c r="O285" s="296">
        <v>287793.12717450352</v>
      </c>
      <c r="P285" s="260">
        <f t="shared" si="13"/>
        <v>287793.12717450352</v>
      </c>
    </row>
    <row r="286" spans="3:16" x14ac:dyDescent="0.2">
      <c r="C286" s="235"/>
      <c r="D286" s="261" t="s">
        <v>287</v>
      </c>
      <c r="E286" s="216">
        <v>48030</v>
      </c>
      <c r="F286" s="257" t="str">
        <f t="shared" si="12"/>
        <v>2031-32</v>
      </c>
      <c r="G286" s="234"/>
      <c r="H286" s="232" t="s">
        <v>247</v>
      </c>
      <c r="I286" s="235">
        <f t="shared" si="14"/>
        <v>28055.521896044054</v>
      </c>
      <c r="J286" s="258">
        <f>IFERROR(MIN('MP Calculations'!$E$29/I286,1),"-")</f>
        <v>1</v>
      </c>
      <c r="K286" s="259"/>
      <c r="L286" s="235"/>
      <c r="M286" s="235"/>
      <c r="N286" s="235"/>
      <c r="O286" s="296">
        <v>140516.65077947051</v>
      </c>
      <c r="P286" s="260">
        <f t="shared" si="13"/>
        <v>140516.65077947051</v>
      </c>
    </row>
    <row r="287" spans="3:16" x14ac:dyDescent="0.2">
      <c r="C287" s="235"/>
      <c r="D287" s="261" t="s">
        <v>288</v>
      </c>
      <c r="E287" s="216">
        <v>48030</v>
      </c>
      <c r="F287" s="257" t="str">
        <f t="shared" si="12"/>
        <v>2031-32</v>
      </c>
      <c r="G287" s="234"/>
      <c r="H287" s="232" t="s">
        <v>247</v>
      </c>
      <c r="I287" s="235">
        <f t="shared" si="14"/>
        <v>28055.521896044054</v>
      </c>
      <c r="J287" s="258">
        <f>IFERROR(MIN('MP Calculations'!$E$29/I287,1),"-")</f>
        <v>1</v>
      </c>
      <c r="K287" s="259"/>
      <c r="L287" s="235"/>
      <c r="M287" s="235"/>
      <c r="N287" s="235"/>
      <c r="O287" s="296">
        <v>271877.26548968971</v>
      </c>
      <c r="P287" s="260">
        <f t="shared" si="13"/>
        <v>271877.26548968971</v>
      </c>
    </row>
    <row r="288" spans="3:16" x14ac:dyDescent="0.2">
      <c r="C288" s="235"/>
      <c r="D288" s="261" t="s">
        <v>289</v>
      </c>
      <c r="E288" s="216">
        <v>48030</v>
      </c>
      <c r="F288" s="257" t="str">
        <f t="shared" si="12"/>
        <v>2031-32</v>
      </c>
      <c r="G288" s="234"/>
      <c r="H288" s="232" t="s">
        <v>247</v>
      </c>
      <c r="I288" s="235">
        <f t="shared" si="14"/>
        <v>28055.521896044054</v>
      </c>
      <c r="J288" s="258">
        <f>IFERROR(MIN('MP Calculations'!$E$29/I288,1),"-")</f>
        <v>1</v>
      </c>
      <c r="K288" s="259"/>
      <c r="L288" s="235"/>
      <c r="M288" s="235"/>
      <c r="N288" s="235"/>
      <c r="O288" s="296">
        <v>125096.09295696838</v>
      </c>
      <c r="P288" s="260">
        <f t="shared" si="13"/>
        <v>125096.09295696838</v>
      </c>
    </row>
    <row r="289" spans="3:16" x14ac:dyDescent="0.2">
      <c r="C289" s="235"/>
      <c r="D289" s="261" t="s">
        <v>290</v>
      </c>
      <c r="E289" s="216">
        <v>48030</v>
      </c>
      <c r="F289" s="257" t="str">
        <f t="shared" si="12"/>
        <v>2031-32</v>
      </c>
      <c r="G289" s="234"/>
      <c r="H289" s="232" t="s">
        <v>247</v>
      </c>
      <c r="I289" s="235">
        <f t="shared" si="14"/>
        <v>28055.521896044054</v>
      </c>
      <c r="J289" s="258">
        <f>IFERROR(MIN('MP Calculations'!$E$29/I289,1),"-")</f>
        <v>1</v>
      </c>
      <c r="K289" s="259"/>
      <c r="L289" s="235"/>
      <c r="M289" s="235"/>
      <c r="N289" s="235"/>
      <c r="O289" s="296">
        <v>205571.86397767346</v>
      </c>
      <c r="P289" s="260">
        <f t="shared" si="13"/>
        <v>205571.86397767346</v>
      </c>
    </row>
    <row r="290" spans="3:16" x14ac:dyDescent="0.2">
      <c r="C290" s="235"/>
      <c r="D290" s="261" t="s">
        <v>291</v>
      </c>
      <c r="E290" s="216">
        <v>48030</v>
      </c>
      <c r="F290" s="257" t="str">
        <f t="shared" si="12"/>
        <v>2031-32</v>
      </c>
      <c r="G290" s="234"/>
      <c r="H290" s="232" t="s">
        <v>247</v>
      </c>
      <c r="I290" s="235">
        <f t="shared" si="14"/>
        <v>28055.521896044054</v>
      </c>
      <c r="J290" s="258">
        <f>IFERROR(MIN('MP Calculations'!$E$29/I290,1),"-")</f>
        <v>1</v>
      </c>
      <c r="K290" s="259"/>
      <c r="L290" s="235"/>
      <c r="M290" s="235"/>
      <c r="N290" s="235"/>
      <c r="O290" s="296">
        <v>407896.9640964659</v>
      </c>
      <c r="P290" s="260">
        <f t="shared" si="13"/>
        <v>407896.9640964659</v>
      </c>
    </row>
    <row r="291" spans="3:16" x14ac:dyDescent="0.2">
      <c r="C291" s="235"/>
      <c r="D291" s="261" t="s">
        <v>292</v>
      </c>
      <c r="E291" s="216">
        <v>48030</v>
      </c>
      <c r="F291" s="257" t="str">
        <f t="shared" si="12"/>
        <v>2031-32</v>
      </c>
      <c r="G291" s="234"/>
      <c r="H291" s="232" t="s">
        <v>247</v>
      </c>
      <c r="I291" s="235">
        <f t="shared" si="14"/>
        <v>28055.521896044054</v>
      </c>
      <c r="J291" s="258">
        <f>IFERROR(MIN('MP Calculations'!$E$29/I291,1),"-")</f>
        <v>1</v>
      </c>
      <c r="K291" s="259"/>
      <c r="L291" s="235"/>
      <c r="M291" s="235"/>
      <c r="N291" s="235"/>
      <c r="O291" s="296">
        <v>113070.22218587727</v>
      </c>
      <c r="P291" s="260">
        <f t="shared" si="13"/>
        <v>113070.22218587727</v>
      </c>
    </row>
    <row r="292" spans="3:16" x14ac:dyDescent="0.2">
      <c r="C292" s="235"/>
      <c r="D292" s="261" t="s">
        <v>293</v>
      </c>
      <c r="E292" s="216">
        <v>48030</v>
      </c>
      <c r="F292" s="257" t="str">
        <f t="shared" si="12"/>
        <v>2031-32</v>
      </c>
      <c r="G292" s="234"/>
      <c r="H292" s="232" t="s">
        <v>247</v>
      </c>
      <c r="I292" s="235">
        <f t="shared" si="14"/>
        <v>28055.521896044054</v>
      </c>
      <c r="J292" s="258">
        <f>IFERROR(MIN('MP Calculations'!$E$29/I292,1),"-")</f>
        <v>1</v>
      </c>
      <c r="K292" s="259"/>
      <c r="L292" s="235"/>
      <c r="M292" s="235"/>
      <c r="N292" s="235"/>
      <c r="O292" s="296">
        <v>876770.56247650529</v>
      </c>
      <c r="P292" s="260">
        <f t="shared" si="13"/>
        <v>876770.56247650529</v>
      </c>
    </row>
    <row r="293" spans="3:16" x14ac:dyDescent="0.2">
      <c r="C293" s="235"/>
      <c r="D293" s="261" t="s">
        <v>249</v>
      </c>
      <c r="E293" s="216">
        <v>48030</v>
      </c>
      <c r="F293" s="257" t="str">
        <f t="shared" si="12"/>
        <v>2031-32</v>
      </c>
      <c r="G293" s="234"/>
      <c r="H293" s="232" t="s">
        <v>247</v>
      </c>
      <c r="I293" s="235">
        <f t="shared" si="14"/>
        <v>28055.521896044054</v>
      </c>
      <c r="J293" s="258">
        <f>IFERROR(MIN('MP Calculations'!$E$29/I293,1),"-")</f>
        <v>1</v>
      </c>
      <c r="K293" s="259"/>
      <c r="L293" s="235"/>
      <c r="M293" s="235"/>
      <c r="N293" s="235"/>
      <c r="O293" s="296">
        <v>1391362.0163935723</v>
      </c>
      <c r="P293" s="260">
        <f t="shared" si="13"/>
        <v>1391362.0163935723</v>
      </c>
    </row>
    <row r="294" spans="3:16" x14ac:dyDescent="0.2">
      <c r="C294" s="235"/>
      <c r="D294" s="261" t="s">
        <v>250</v>
      </c>
      <c r="E294" s="216">
        <v>48030</v>
      </c>
      <c r="F294" s="257" t="str">
        <f t="shared" si="12"/>
        <v>2031-32</v>
      </c>
      <c r="G294" s="234"/>
      <c r="H294" s="232" t="s">
        <v>247</v>
      </c>
      <c r="I294" s="235">
        <f t="shared" si="14"/>
        <v>28055.521896044054</v>
      </c>
      <c r="J294" s="258">
        <f>IFERROR(MIN('MP Calculations'!$E$29/I294,1),"-")</f>
        <v>1</v>
      </c>
      <c r="K294" s="259"/>
      <c r="L294" s="235"/>
      <c r="M294" s="235"/>
      <c r="N294" s="235"/>
      <c r="O294" s="296">
        <v>2002553.0626703862</v>
      </c>
      <c r="P294" s="260">
        <f t="shared" si="13"/>
        <v>2002553.0626703862</v>
      </c>
    </row>
    <row r="295" spans="3:16" x14ac:dyDescent="0.2">
      <c r="C295" s="235"/>
      <c r="D295" s="261" t="s">
        <v>251</v>
      </c>
      <c r="E295" s="216">
        <v>48030</v>
      </c>
      <c r="F295" s="257" t="str">
        <f t="shared" si="12"/>
        <v>2031-32</v>
      </c>
      <c r="G295" s="234"/>
      <c r="H295" s="232" t="s">
        <v>247</v>
      </c>
      <c r="I295" s="235">
        <f t="shared" si="14"/>
        <v>28055.521896044054</v>
      </c>
      <c r="J295" s="258">
        <f>IFERROR(MIN('MP Calculations'!$E$29/I295,1),"-")</f>
        <v>1</v>
      </c>
      <c r="K295" s="259"/>
      <c r="L295" s="235"/>
      <c r="M295" s="235"/>
      <c r="N295" s="235"/>
      <c r="O295" s="296">
        <v>502608.72852673475</v>
      </c>
      <c r="P295" s="260">
        <f t="shared" si="13"/>
        <v>502608.72852673475</v>
      </c>
    </row>
    <row r="296" spans="3:16" x14ac:dyDescent="0.2">
      <c r="C296" s="235"/>
      <c r="D296" s="261" t="s">
        <v>252</v>
      </c>
      <c r="E296" s="216">
        <v>48030</v>
      </c>
      <c r="F296" s="257" t="str">
        <f t="shared" si="12"/>
        <v>2031-32</v>
      </c>
      <c r="G296" s="234"/>
      <c r="H296" s="232" t="s">
        <v>247</v>
      </c>
      <c r="I296" s="235">
        <f t="shared" si="14"/>
        <v>28055.521896044054</v>
      </c>
      <c r="J296" s="258">
        <f>IFERROR(MIN('MP Calculations'!$E$29/I296,1),"-")</f>
        <v>1</v>
      </c>
      <c r="K296" s="259"/>
      <c r="L296" s="235"/>
      <c r="M296" s="235"/>
      <c r="N296" s="235"/>
      <c r="O296" s="296">
        <v>1195861.4125673326</v>
      </c>
      <c r="P296" s="260">
        <f t="shared" si="13"/>
        <v>1195861.4125673326</v>
      </c>
    </row>
    <row r="297" spans="3:16" x14ac:dyDescent="0.2">
      <c r="C297" s="235"/>
      <c r="D297" s="261" t="s">
        <v>253</v>
      </c>
      <c r="E297" s="216">
        <v>48030</v>
      </c>
      <c r="F297" s="257" t="str">
        <f t="shared" si="12"/>
        <v>2031-32</v>
      </c>
      <c r="G297" s="234"/>
      <c r="H297" s="232" t="s">
        <v>247</v>
      </c>
      <c r="I297" s="235">
        <f t="shared" si="14"/>
        <v>28055.521896044054</v>
      </c>
      <c r="J297" s="258">
        <f>IFERROR(MIN('MP Calculations'!$E$29/I297,1),"-")</f>
        <v>1</v>
      </c>
      <c r="K297" s="259"/>
      <c r="L297" s="235"/>
      <c r="M297" s="235"/>
      <c r="N297" s="235"/>
      <c r="O297" s="296">
        <v>597636.42709199165</v>
      </c>
      <c r="P297" s="260">
        <f t="shared" si="13"/>
        <v>597636.42709199165</v>
      </c>
    </row>
    <row r="298" spans="3:16" x14ac:dyDescent="0.2">
      <c r="C298" s="235"/>
      <c r="D298" s="261" t="s">
        <v>254</v>
      </c>
      <c r="E298" s="216">
        <v>48030</v>
      </c>
      <c r="F298" s="257" t="str">
        <f t="shared" si="12"/>
        <v>2031-32</v>
      </c>
      <c r="G298" s="234"/>
      <c r="H298" s="232" t="s">
        <v>247</v>
      </c>
      <c r="I298" s="235">
        <f t="shared" si="14"/>
        <v>28055.521896044054</v>
      </c>
      <c r="J298" s="258">
        <f>IFERROR(MIN('MP Calculations'!$E$29/I298,1),"-")</f>
        <v>1</v>
      </c>
      <c r="K298" s="259"/>
      <c r="L298" s="235"/>
      <c r="M298" s="235"/>
      <c r="N298" s="235"/>
      <c r="O298" s="296">
        <v>399531.95957987703</v>
      </c>
      <c r="P298" s="260">
        <f t="shared" si="13"/>
        <v>399531.95957987703</v>
      </c>
    </row>
    <row r="299" spans="3:16" x14ac:dyDescent="0.2">
      <c r="C299" s="235"/>
      <c r="D299" s="261" t="s">
        <v>255</v>
      </c>
      <c r="E299" s="216">
        <v>48030</v>
      </c>
      <c r="F299" s="257" t="str">
        <f t="shared" si="12"/>
        <v>2031-32</v>
      </c>
      <c r="G299" s="234"/>
      <c r="H299" s="232" t="s">
        <v>247</v>
      </c>
      <c r="I299" s="235">
        <f t="shared" si="14"/>
        <v>28055.521896044054</v>
      </c>
      <c r="J299" s="258">
        <f>IFERROR(MIN('MP Calculations'!$E$29/I299,1),"-")</f>
        <v>1</v>
      </c>
      <c r="K299" s="259"/>
      <c r="L299" s="235"/>
      <c r="M299" s="235"/>
      <c r="N299" s="235"/>
      <c r="O299" s="296">
        <v>1289567.6391597339</v>
      </c>
      <c r="P299" s="260">
        <f t="shared" si="13"/>
        <v>1289567.6391597339</v>
      </c>
    </row>
    <row r="300" spans="3:16" x14ac:dyDescent="0.2">
      <c r="C300" s="235"/>
      <c r="D300" s="261" t="s">
        <v>350</v>
      </c>
      <c r="E300" s="216">
        <v>48030</v>
      </c>
      <c r="F300" s="257" t="str">
        <f t="shared" si="12"/>
        <v>2031-32</v>
      </c>
      <c r="G300" s="234"/>
      <c r="H300" s="232" t="s">
        <v>247</v>
      </c>
      <c r="I300" s="235">
        <f t="shared" si="14"/>
        <v>28055.521896044054</v>
      </c>
      <c r="J300" s="258">
        <f>IFERROR(MIN('MP Calculations'!$E$29/I300,1),"-")</f>
        <v>1</v>
      </c>
      <c r="K300" s="259"/>
      <c r="L300" s="235"/>
      <c r="M300" s="235"/>
      <c r="N300" s="235"/>
      <c r="O300" s="296">
        <v>6616.5418919116792</v>
      </c>
      <c r="P300" s="260">
        <f t="shared" si="13"/>
        <v>6616.5418919116792</v>
      </c>
    </row>
    <row r="301" spans="3:16" x14ac:dyDescent="0.2">
      <c r="C301" s="235"/>
      <c r="D301" s="261" t="s">
        <v>538</v>
      </c>
      <c r="E301" s="216">
        <v>48030</v>
      </c>
      <c r="F301" s="257" t="str">
        <f t="shared" si="12"/>
        <v>2031-32</v>
      </c>
      <c r="G301" s="234"/>
      <c r="H301" s="232" t="s">
        <v>247</v>
      </c>
      <c r="I301" s="235">
        <f t="shared" si="14"/>
        <v>28055.521896044054</v>
      </c>
      <c r="J301" s="258">
        <f>IFERROR(MIN('MP Calculations'!$E$29/I301,1),"-")</f>
        <v>1</v>
      </c>
      <c r="K301" s="259"/>
      <c r="L301" s="235"/>
      <c r="M301" s="235"/>
      <c r="N301" s="235"/>
      <c r="O301" s="296">
        <v>91124826.735596538</v>
      </c>
      <c r="P301" s="260">
        <f t="shared" si="13"/>
        <v>91124826.735596538</v>
      </c>
    </row>
    <row r="302" spans="3:16" x14ac:dyDescent="0.2">
      <c r="C302" s="235"/>
      <c r="D302" s="261" t="s">
        <v>256</v>
      </c>
      <c r="E302" s="216">
        <v>48396</v>
      </c>
      <c r="F302" s="257" t="str">
        <f t="shared" si="12"/>
        <v>2032-33</v>
      </c>
      <c r="G302" s="234"/>
      <c r="H302" s="232" t="s">
        <v>247</v>
      </c>
      <c r="I302" s="235">
        <f t="shared" si="14"/>
        <v>28055.521896044054</v>
      </c>
      <c r="J302" s="258">
        <f>IFERROR(MIN('MP Calculations'!$E$29/I302,1),"-")</f>
        <v>1</v>
      </c>
      <c r="K302" s="259"/>
      <c r="L302" s="235"/>
      <c r="M302" s="235"/>
      <c r="N302" s="235"/>
      <c r="O302" s="296">
        <v>535597.14261141268</v>
      </c>
      <c r="P302" s="260">
        <f t="shared" si="13"/>
        <v>535597.14261141268</v>
      </c>
    </row>
    <row r="303" spans="3:16" x14ac:dyDescent="0.2">
      <c r="C303" s="235"/>
      <c r="D303" s="261" t="s">
        <v>257</v>
      </c>
      <c r="E303" s="216">
        <v>48396</v>
      </c>
      <c r="F303" s="257" t="str">
        <f t="shared" si="12"/>
        <v>2032-33</v>
      </c>
      <c r="G303" s="234"/>
      <c r="H303" s="232" t="s">
        <v>247</v>
      </c>
      <c r="I303" s="235">
        <f t="shared" si="14"/>
        <v>28055.521896044054</v>
      </c>
      <c r="J303" s="258">
        <f>IFERROR(MIN('MP Calculations'!$E$29/I303,1),"-")</f>
        <v>1</v>
      </c>
      <c r="K303" s="259"/>
      <c r="L303" s="235"/>
      <c r="M303" s="235"/>
      <c r="N303" s="235"/>
      <c r="O303" s="296">
        <v>2031600.4654710181</v>
      </c>
      <c r="P303" s="260">
        <f t="shared" si="13"/>
        <v>2031600.4654710181</v>
      </c>
    </row>
    <row r="304" spans="3:16" x14ac:dyDescent="0.2">
      <c r="C304" s="235"/>
      <c r="D304" s="261" t="s">
        <v>258</v>
      </c>
      <c r="E304" s="216">
        <v>48396</v>
      </c>
      <c r="F304" s="257" t="str">
        <f t="shared" si="12"/>
        <v>2032-33</v>
      </c>
      <c r="G304" s="234"/>
      <c r="H304" s="232" t="s">
        <v>247</v>
      </c>
      <c r="I304" s="235">
        <f t="shared" si="14"/>
        <v>28055.521896044054</v>
      </c>
      <c r="J304" s="258">
        <f>IFERROR(MIN('MP Calculations'!$E$29/I304,1),"-")</f>
        <v>1</v>
      </c>
      <c r="K304" s="259"/>
      <c r="L304" s="235"/>
      <c r="M304" s="235"/>
      <c r="N304" s="235"/>
      <c r="O304" s="296">
        <v>55203.344900208918</v>
      </c>
      <c r="P304" s="260">
        <f t="shared" si="13"/>
        <v>55203.344900208918</v>
      </c>
    </row>
    <row r="305" spans="3:16" x14ac:dyDescent="0.2">
      <c r="C305" s="235"/>
      <c r="D305" s="261" t="s">
        <v>259</v>
      </c>
      <c r="E305" s="216">
        <v>48396</v>
      </c>
      <c r="F305" s="257" t="str">
        <f t="shared" si="12"/>
        <v>2032-33</v>
      </c>
      <c r="G305" s="234"/>
      <c r="H305" s="232" t="s">
        <v>247</v>
      </c>
      <c r="I305" s="235">
        <f t="shared" si="14"/>
        <v>28055.521896044054</v>
      </c>
      <c r="J305" s="258">
        <f>IFERROR(MIN('MP Calculations'!$E$29/I305,1),"-")</f>
        <v>1</v>
      </c>
      <c r="K305" s="259"/>
      <c r="L305" s="235"/>
      <c r="M305" s="235"/>
      <c r="N305" s="235"/>
      <c r="O305" s="296">
        <v>4729.3341465951362</v>
      </c>
      <c r="P305" s="260">
        <f t="shared" si="13"/>
        <v>4729.3341465951362</v>
      </c>
    </row>
    <row r="306" spans="3:16" x14ac:dyDescent="0.2">
      <c r="C306" s="235"/>
      <c r="D306" s="261" t="s">
        <v>260</v>
      </c>
      <c r="E306" s="216">
        <v>48396</v>
      </c>
      <c r="F306" s="257" t="str">
        <f t="shared" si="12"/>
        <v>2032-33</v>
      </c>
      <c r="G306" s="234"/>
      <c r="H306" s="232" t="s">
        <v>247</v>
      </c>
      <c r="I306" s="235">
        <f t="shared" si="14"/>
        <v>28055.521896044054</v>
      </c>
      <c r="J306" s="258">
        <f>IFERROR(MIN('MP Calculations'!$E$29/I306,1),"-")</f>
        <v>1</v>
      </c>
      <c r="K306" s="259"/>
      <c r="L306" s="235"/>
      <c r="M306" s="235"/>
      <c r="N306" s="235"/>
      <c r="O306" s="296">
        <v>883.52634749696676</v>
      </c>
      <c r="P306" s="260">
        <f t="shared" si="13"/>
        <v>883.52634749696676</v>
      </c>
    </row>
    <row r="307" spans="3:16" x14ac:dyDescent="0.2">
      <c r="C307" s="235"/>
      <c r="D307" s="261" t="s">
        <v>262</v>
      </c>
      <c r="E307" s="216">
        <v>48396</v>
      </c>
      <c r="F307" s="257" t="str">
        <f t="shared" si="12"/>
        <v>2032-33</v>
      </c>
      <c r="G307" s="234"/>
      <c r="H307" s="232" t="s">
        <v>247</v>
      </c>
      <c r="I307" s="235">
        <f t="shared" si="14"/>
        <v>28055.521896044054</v>
      </c>
      <c r="J307" s="258">
        <f>IFERROR(MIN('MP Calculations'!$E$29/I307,1),"-")</f>
        <v>1</v>
      </c>
      <c r="K307" s="259"/>
      <c r="L307" s="235"/>
      <c r="M307" s="235"/>
      <c r="N307" s="235"/>
      <c r="O307" s="296">
        <v>2129.3945187642198</v>
      </c>
      <c r="P307" s="260">
        <f t="shared" si="13"/>
        <v>2129.3945187642198</v>
      </c>
    </row>
    <row r="308" spans="3:16" x14ac:dyDescent="0.2">
      <c r="C308" s="235"/>
      <c r="D308" s="261" t="s">
        <v>367</v>
      </c>
      <c r="E308" s="216">
        <v>48396</v>
      </c>
      <c r="F308" s="257" t="str">
        <f t="shared" si="12"/>
        <v>2032-33</v>
      </c>
      <c r="G308" s="234"/>
      <c r="H308" s="232" t="s">
        <v>247</v>
      </c>
      <c r="I308" s="235">
        <f t="shared" si="14"/>
        <v>28055.521896044054</v>
      </c>
      <c r="J308" s="258">
        <f>IFERROR(MIN('MP Calculations'!$E$29/I308,1),"-")</f>
        <v>1</v>
      </c>
      <c r="K308" s="259"/>
      <c r="L308" s="235"/>
      <c r="M308" s="235"/>
      <c r="N308" s="235"/>
      <c r="O308" s="296">
        <v>8828405.4224896654</v>
      </c>
      <c r="P308" s="260">
        <f t="shared" si="13"/>
        <v>8828405.4224896654</v>
      </c>
    </row>
    <row r="309" spans="3:16" x14ac:dyDescent="0.2">
      <c r="C309" s="235"/>
      <c r="D309" s="261" t="s">
        <v>368</v>
      </c>
      <c r="E309" s="216">
        <v>48396</v>
      </c>
      <c r="F309" s="257" t="str">
        <f t="shared" ref="F309:F372" si="15">IF(E309="","-",IF(E309&lt;$E$15,"ERROR - date outside of range",IF(MONTH(E309)&gt;=7,YEAR(E309)&amp;"-"&amp;RIGHT(YEAR(E309),2)+1,YEAR(E309)-1&amp;"-"&amp;RIGHT(YEAR(E309),2))))</f>
        <v>2032-33</v>
      </c>
      <c r="G309" s="234"/>
      <c r="H309" s="232" t="s">
        <v>247</v>
      </c>
      <c r="I309" s="235">
        <f t="shared" si="14"/>
        <v>28055.521896044054</v>
      </c>
      <c r="J309" s="258">
        <f>IFERROR(MIN('MP Calculations'!$E$29/I309,1),"-")</f>
        <v>1</v>
      </c>
      <c r="K309" s="259"/>
      <c r="L309" s="235"/>
      <c r="M309" s="235"/>
      <c r="N309" s="235"/>
      <c r="O309" s="296">
        <v>8685226.5990854651</v>
      </c>
      <c r="P309" s="260">
        <f t="shared" ref="P309:P372" si="16">IF(O309="-","-",IF(E309&lt;$E$15,0,O309*J309))</f>
        <v>8685226.5990854651</v>
      </c>
    </row>
    <row r="310" spans="3:16" x14ac:dyDescent="0.2">
      <c r="C310" s="235"/>
      <c r="D310" s="261" t="s">
        <v>369</v>
      </c>
      <c r="E310" s="216">
        <v>48396</v>
      </c>
      <c r="F310" s="257" t="str">
        <f t="shared" si="15"/>
        <v>2032-33</v>
      </c>
      <c r="G310" s="234"/>
      <c r="H310" s="232" t="s">
        <v>247</v>
      </c>
      <c r="I310" s="235">
        <f t="shared" si="14"/>
        <v>28055.521896044054</v>
      </c>
      <c r="J310" s="258">
        <f>IFERROR(MIN('MP Calculations'!$E$29/I310,1),"-")</f>
        <v>1</v>
      </c>
      <c r="K310" s="259"/>
      <c r="L310" s="235"/>
      <c r="M310" s="235"/>
      <c r="N310" s="235"/>
      <c r="O310" s="296">
        <v>4903119.6588905333</v>
      </c>
      <c r="P310" s="260">
        <f t="shared" si="16"/>
        <v>4903119.6588905333</v>
      </c>
    </row>
    <row r="311" spans="3:16" x14ac:dyDescent="0.2">
      <c r="C311" s="235"/>
      <c r="D311" s="261" t="s">
        <v>370</v>
      </c>
      <c r="E311" s="216">
        <v>48396</v>
      </c>
      <c r="F311" s="257" t="str">
        <f t="shared" si="15"/>
        <v>2032-33</v>
      </c>
      <c r="G311" s="234"/>
      <c r="H311" s="232" t="s">
        <v>247</v>
      </c>
      <c r="I311" s="235">
        <f t="shared" si="14"/>
        <v>28055.521896044054</v>
      </c>
      <c r="J311" s="258">
        <f>IFERROR(MIN('MP Calculations'!$E$29/I311,1),"-")</f>
        <v>1</v>
      </c>
      <c r="K311" s="259"/>
      <c r="L311" s="235"/>
      <c r="M311" s="235"/>
      <c r="N311" s="235"/>
      <c r="O311" s="296">
        <v>7733780.966625086</v>
      </c>
      <c r="P311" s="260">
        <f t="shared" si="16"/>
        <v>7733780.966625086</v>
      </c>
    </row>
    <row r="312" spans="3:16" x14ac:dyDescent="0.2">
      <c r="C312" s="235"/>
      <c r="D312" s="261" t="s">
        <v>371</v>
      </c>
      <c r="E312" s="216">
        <v>48396</v>
      </c>
      <c r="F312" s="257" t="str">
        <f t="shared" si="15"/>
        <v>2032-33</v>
      </c>
      <c r="G312" s="234"/>
      <c r="H312" s="232" t="s">
        <v>247</v>
      </c>
      <c r="I312" s="235">
        <f t="shared" si="14"/>
        <v>28055.521896044054</v>
      </c>
      <c r="J312" s="258">
        <f>IFERROR(MIN('MP Calculations'!$E$29/I312,1),"-")</f>
        <v>1</v>
      </c>
      <c r="K312" s="259"/>
      <c r="L312" s="235"/>
      <c r="M312" s="235"/>
      <c r="N312" s="235"/>
      <c r="O312" s="296">
        <v>5793435.5502775479</v>
      </c>
      <c r="P312" s="260">
        <f t="shared" si="16"/>
        <v>5793435.5502775479</v>
      </c>
    </row>
    <row r="313" spans="3:16" x14ac:dyDescent="0.2">
      <c r="C313" s="235"/>
      <c r="D313" s="261" t="s">
        <v>372</v>
      </c>
      <c r="E313" s="216">
        <v>48396</v>
      </c>
      <c r="F313" s="257" t="str">
        <f t="shared" si="15"/>
        <v>2032-33</v>
      </c>
      <c r="G313" s="234"/>
      <c r="H313" s="232" t="s">
        <v>247</v>
      </c>
      <c r="I313" s="235">
        <f t="shared" si="14"/>
        <v>28055.521896044054</v>
      </c>
      <c r="J313" s="258">
        <f>IFERROR(MIN('MP Calculations'!$E$29/I313,1),"-")</f>
        <v>1</v>
      </c>
      <c r="K313" s="259"/>
      <c r="L313" s="235"/>
      <c r="M313" s="235"/>
      <c r="N313" s="235"/>
      <c r="O313" s="296">
        <v>5553020.6376713235</v>
      </c>
      <c r="P313" s="260">
        <f t="shared" si="16"/>
        <v>5553020.6376713235</v>
      </c>
    </row>
    <row r="314" spans="3:16" x14ac:dyDescent="0.2">
      <c r="C314" s="235"/>
      <c r="D314" s="261" t="s">
        <v>373</v>
      </c>
      <c r="E314" s="216">
        <v>48396</v>
      </c>
      <c r="F314" s="257" t="str">
        <f t="shared" si="15"/>
        <v>2032-33</v>
      </c>
      <c r="G314" s="234"/>
      <c r="H314" s="232" t="s">
        <v>247</v>
      </c>
      <c r="I314" s="235">
        <f t="shared" si="14"/>
        <v>28055.521896044054</v>
      </c>
      <c r="J314" s="258">
        <f>IFERROR(MIN('MP Calculations'!$E$29/I314,1),"-")</f>
        <v>1</v>
      </c>
      <c r="K314" s="259"/>
      <c r="L314" s="235"/>
      <c r="M314" s="235"/>
      <c r="N314" s="235"/>
      <c r="O314" s="296">
        <v>5596327.305380051</v>
      </c>
      <c r="P314" s="260">
        <f t="shared" si="16"/>
        <v>5596327.305380051</v>
      </c>
    </row>
    <row r="315" spans="3:16" x14ac:dyDescent="0.2">
      <c r="C315" s="235"/>
      <c r="D315" s="261" t="s">
        <v>374</v>
      </c>
      <c r="E315" s="216">
        <v>48396</v>
      </c>
      <c r="F315" s="257" t="str">
        <f t="shared" si="15"/>
        <v>2032-33</v>
      </c>
      <c r="G315" s="234"/>
      <c r="H315" s="232" t="s">
        <v>247</v>
      </c>
      <c r="I315" s="235">
        <f t="shared" si="14"/>
        <v>28055.521896044054</v>
      </c>
      <c r="J315" s="258">
        <f>IFERROR(MIN('MP Calculations'!$E$29/I315,1),"-")</f>
        <v>1</v>
      </c>
      <c r="K315" s="259"/>
      <c r="L315" s="235"/>
      <c r="M315" s="235"/>
      <c r="N315" s="235"/>
      <c r="O315" s="296">
        <v>5631131.5639429772</v>
      </c>
      <c r="P315" s="260">
        <f t="shared" si="16"/>
        <v>5631131.5639429772</v>
      </c>
    </row>
    <row r="316" spans="3:16" x14ac:dyDescent="0.2">
      <c r="C316" s="235"/>
      <c r="D316" s="261" t="s">
        <v>366</v>
      </c>
      <c r="E316" s="216">
        <v>48396</v>
      </c>
      <c r="F316" s="257" t="str">
        <f t="shared" si="15"/>
        <v>2032-33</v>
      </c>
      <c r="G316" s="234"/>
      <c r="H316" s="232" t="s">
        <v>247</v>
      </c>
      <c r="I316" s="235">
        <f t="shared" si="14"/>
        <v>28055.521896044054</v>
      </c>
      <c r="J316" s="258">
        <f>IFERROR(MIN('MP Calculations'!$E$29/I316,1),"-")</f>
        <v>1</v>
      </c>
      <c r="K316" s="259"/>
      <c r="L316" s="235"/>
      <c r="M316" s="235"/>
      <c r="N316" s="235"/>
      <c r="O316" s="296">
        <v>6972316.3145953026</v>
      </c>
      <c r="P316" s="260">
        <f t="shared" si="16"/>
        <v>6972316.3145953026</v>
      </c>
    </row>
    <row r="317" spans="3:16" x14ac:dyDescent="0.2">
      <c r="C317" s="235"/>
      <c r="D317" s="261" t="s">
        <v>375</v>
      </c>
      <c r="E317" s="216">
        <v>48396</v>
      </c>
      <c r="F317" s="257" t="str">
        <f t="shared" si="15"/>
        <v>2032-33</v>
      </c>
      <c r="G317" s="234"/>
      <c r="H317" s="232" t="s">
        <v>247</v>
      </c>
      <c r="I317" s="235">
        <f t="shared" si="14"/>
        <v>28055.521896044054</v>
      </c>
      <c r="J317" s="258">
        <f>IFERROR(MIN('MP Calculations'!$E$29/I317,1),"-")</f>
        <v>1</v>
      </c>
      <c r="K317" s="259"/>
      <c r="L317" s="235"/>
      <c r="M317" s="235"/>
      <c r="N317" s="235"/>
      <c r="O317" s="296">
        <v>5071826.998531485</v>
      </c>
      <c r="P317" s="260">
        <f t="shared" si="16"/>
        <v>5071826.998531485</v>
      </c>
    </row>
    <row r="318" spans="3:16" x14ac:dyDescent="0.2">
      <c r="C318" s="235"/>
      <c r="D318" s="261" t="s">
        <v>268</v>
      </c>
      <c r="E318" s="216">
        <v>48396</v>
      </c>
      <c r="F318" s="257" t="str">
        <f t="shared" si="15"/>
        <v>2032-33</v>
      </c>
      <c r="G318" s="234"/>
      <c r="H318" s="232" t="s">
        <v>247</v>
      </c>
      <c r="I318" s="235">
        <f t="shared" si="14"/>
        <v>28055.521896044054</v>
      </c>
      <c r="J318" s="258">
        <f>IFERROR(MIN('MP Calculations'!$E$29/I318,1),"-")</f>
        <v>1</v>
      </c>
      <c r="K318" s="259"/>
      <c r="L318" s="235"/>
      <c r="M318" s="235"/>
      <c r="N318" s="235"/>
      <c r="O318" s="296">
        <v>39642.837870176074</v>
      </c>
      <c r="P318" s="260">
        <f t="shared" si="16"/>
        <v>39642.837870176074</v>
      </c>
    </row>
    <row r="319" spans="3:16" x14ac:dyDescent="0.2">
      <c r="C319" s="235"/>
      <c r="D319" s="261" t="s">
        <v>269</v>
      </c>
      <c r="E319" s="216">
        <v>48396</v>
      </c>
      <c r="F319" s="257" t="str">
        <f t="shared" si="15"/>
        <v>2032-33</v>
      </c>
      <c r="G319" s="234"/>
      <c r="H319" s="232" t="s">
        <v>247</v>
      </c>
      <c r="I319" s="235">
        <f t="shared" si="14"/>
        <v>28055.521896044054</v>
      </c>
      <c r="J319" s="258">
        <f>IFERROR(MIN('MP Calculations'!$E$29/I319,1),"-")</f>
        <v>1</v>
      </c>
      <c r="K319" s="259"/>
      <c r="L319" s="235"/>
      <c r="M319" s="235"/>
      <c r="N319" s="235"/>
      <c r="O319" s="296">
        <v>91065.724539256276</v>
      </c>
      <c r="P319" s="260">
        <f t="shared" si="16"/>
        <v>91065.724539256276</v>
      </c>
    </row>
    <row r="320" spans="3:16" x14ac:dyDescent="0.2">
      <c r="C320" s="235"/>
      <c r="D320" s="261" t="s">
        <v>270</v>
      </c>
      <c r="E320" s="216">
        <v>48396</v>
      </c>
      <c r="F320" s="257" t="str">
        <f t="shared" si="15"/>
        <v>2032-33</v>
      </c>
      <c r="G320" s="234"/>
      <c r="H320" s="232" t="s">
        <v>247</v>
      </c>
      <c r="I320" s="235">
        <f t="shared" si="14"/>
        <v>28055.521896044054</v>
      </c>
      <c r="J320" s="258">
        <f>IFERROR(MIN('MP Calculations'!$E$29/I320,1),"-")</f>
        <v>1</v>
      </c>
      <c r="K320" s="259"/>
      <c r="L320" s="235"/>
      <c r="M320" s="235"/>
      <c r="N320" s="235"/>
      <c r="O320" s="296">
        <v>26909.822307982689</v>
      </c>
      <c r="P320" s="260">
        <f t="shared" si="16"/>
        <v>26909.822307982689</v>
      </c>
    </row>
    <row r="321" spans="3:16" x14ac:dyDescent="0.2">
      <c r="C321" s="235"/>
      <c r="D321" s="261" t="s">
        <v>271</v>
      </c>
      <c r="E321" s="216">
        <v>48396</v>
      </c>
      <c r="F321" s="257" t="str">
        <f t="shared" si="15"/>
        <v>2032-33</v>
      </c>
      <c r="G321" s="234"/>
      <c r="H321" s="232" t="s">
        <v>247</v>
      </c>
      <c r="I321" s="235">
        <f t="shared" si="14"/>
        <v>28055.521896044054</v>
      </c>
      <c r="J321" s="258">
        <f>IFERROR(MIN('MP Calculations'!$E$29/I321,1),"-")</f>
        <v>1</v>
      </c>
      <c r="K321" s="259"/>
      <c r="L321" s="235"/>
      <c r="M321" s="235"/>
      <c r="N321" s="235"/>
      <c r="O321" s="296">
        <v>545560.06715064228</v>
      </c>
      <c r="P321" s="260">
        <f t="shared" si="16"/>
        <v>545560.06715064228</v>
      </c>
    </row>
    <row r="322" spans="3:16" x14ac:dyDescent="0.2">
      <c r="C322" s="235"/>
      <c r="D322" s="261" t="s">
        <v>272</v>
      </c>
      <c r="E322" s="216">
        <v>48396</v>
      </c>
      <c r="F322" s="257" t="str">
        <f t="shared" si="15"/>
        <v>2032-33</v>
      </c>
      <c r="G322" s="234"/>
      <c r="H322" s="232" t="s">
        <v>247</v>
      </c>
      <c r="I322" s="235">
        <f t="shared" si="14"/>
        <v>28055.521896044054</v>
      </c>
      <c r="J322" s="258">
        <f>IFERROR(MIN('MP Calculations'!$E$29/I322,1),"-")</f>
        <v>1</v>
      </c>
      <c r="K322" s="259"/>
      <c r="L322" s="235"/>
      <c r="M322" s="235"/>
      <c r="N322" s="235"/>
      <c r="O322" s="296">
        <v>268603.63463738287</v>
      </c>
      <c r="P322" s="260">
        <f t="shared" si="16"/>
        <v>268603.63463738287</v>
      </c>
    </row>
    <row r="323" spans="3:16" x14ac:dyDescent="0.2">
      <c r="C323" s="235"/>
      <c r="D323" s="261" t="s">
        <v>273</v>
      </c>
      <c r="E323" s="216">
        <v>48396</v>
      </c>
      <c r="F323" s="257" t="str">
        <f t="shared" si="15"/>
        <v>2032-33</v>
      </c>
      <c r="G323" s="234"/>
      <c r="H323" s="232" t="s">
        <v>247</v>
      </c>
      <c r="I323" s="235">
        <f t="shared" si="14"/>
        <v>28055.521896044054</v>
      </c>
      <c r="J323" s="258">
        <f>IFERROR(MIN('MP Calculations'!$E$29/I323,1),"-")</f>
        <v>1</v>
      </c>
      <c r="K323" s="259"/>
      <c r="L323" s="235"/>
      <c r="M323" s="235"/>
      <c r="N323" s="235"/>
      <c r="O323" s="296">
        <v>199597.71832744853</v>
      </c>
      <c r="P323" s="260">
        <f t="shared" si="16"/>
        <v>199597.71832744853</v>
      </c>
    </row>
    <row r="324" spans="3:16" x14ac:dyDescent="0.2">
      <c r="C324" s="235"/>
      <c r="D324" s="261" t="s">
        <v>274</v>
      </c>
      <c r="E324" s="216">
        <v>48396</v>
      </c>
      <c r="F324" s="257" t="str">
        <f t="shared" si="15"/>
        <v>2032-33</v>
      </c>
      <c r="G324" s="234"/>
      <c r="H324" s="232" t="s">
        <v>247</v>
      </c>
      <c r="I324" s="235">
        <f t="shared" si="14"/>
        <v>28055.521896044054</v>
      </c>
      <c r="J324" s="258">
        <f>IFERROR(MIN('MP Calculations'!$E$29/I324,1),"-")</f>
        <v>1</v>
      </c>
      <c r="K324" s="259"/>
      <c r="L324" s="235"/>
      <c r="M324" s="235"/>
      <c r="N324" s="235"/>
      <c r="O324" s="296">
        <v>206581.0140983141</v>
      </c>
      <c r="P324" s="260">
        <f t="shared" si="16"/>
        <v>206581.0140983141</v>
      </c>
    </row>
    <row r="325" spans="3:16" x14ac:dyDescent="0.2">
      <c r="C325" s="235"/>
      <c r="D325" s="261" t="s">
        <v>275</v>
      </c>
      <c r="E325" s="216">
        <v>48396</v>
      </c>
      <c r="F325" s="257" t="str">
        <f t="shared" si="15"/>
        <v>2032-33</v>
      </c>
      <c r="G325" s="234"/>
      <c r="H325" s="232" t="s">
        <v>247</v>
      </c>
      <c r="I325" s="235">
        <f t="shared" si="14"/>
        <v>28055.521896044054</v>
      </c>
      <c r="J325" s="258">
        <f>IFERROR(MIN('MP Calculations'!$E$29/I325,1),"-")</f>
        <v>1</v>
      </c>
      <c r="K325" s="259"/>
      <c r="L325" s="235"/>
      <c r="M325" s="235"/>
      <c r="N325" s="235"/>
      <c r="O325" s="296">
        <v>211821.11393532509</v>
      </c>
      <c r="P325" s="260">
        <f t="shared" si="16"/>
        <v>211821.11393532509</v>
      </c>
    </row>
    <row r="326" spans="3:16" x14ac:dyDescent="0.2">
      <c r="C326" s="235"/>
      <c r="D326" s="261" t="s">
        <v>276</v>
      </c>
      <c r="E326" s="216">
        <v>48396</v>
      </c>
      <c r="F326" s="257" t="str">
        <f t="shared" si="15"/>
        <v>2032-33</v>
      </c>
      <c r="G326" s="234"/>
      <c r="H326" s="232" t="s">
        <v>247</v>
      </c>
      <c r="I326" s="235">
        <f t="shared" si="14"/>
        <v>28055.521896044054</v>
      </c>
      <c r="J326" s="258">
        <f>IFERROR(MIN('MP Calculations'!$E$29/I326,1),"-")</f>
        <v>1</v>
      </c>
      <c r="K326" s="259"/>
      <c r="L326" s="235"/>
      <c r="M326" s="235"/>
      <c r="N326" s="235"/>
      <c r="O326" s="296">
        <v>260043.39563513998</v>
      </c>
      <c r="P326" s="260">
        <f t="shared" si="16"/>
        <v>260043.39563513998</v>
      </c>
    </row>
    <row r="327" spans="3:16" x14ac:dyDescent="0.2">
      <c r="C327" s="235"/>
      <c r="D327" s="261" t="s">
        <v>277</v>
      </c>
      <c r="E327" s="216">
        <v>48396</v>
      </c>
      <c r="F327" s="257" t="str">
        <f t="shared" si="15"/>
        <v>2032-33</v>
      </c>
      <c r="G327" s="234"/>
      <c r="H327" s="232" t="s">
        <v>247</v>
      </c>
      <c r="I327" s="235">
        <f t="shared" si="14"/>
        <v>28055.521896044054</v>
      </c>
      <c r="J327" s="258">
        <f>IFERROR(MIN('MP Calculations'!$E$29/I327,1),"-")</f>
        <v>1</v>
      </c>
      <c r="K327" s="259"/>
      <c r="L327" s="235"/>
      <c r="M327" s="235"/>
      <c r="N327" s="235"/>
      <c r="O327" s="296">
        <v>198687.46753200976</v>
      </c>
      <c r="P327" s="260">
        <f t="shared" si="16"/>
        <v>198687.46753200976</v>
      </c>
    </row>
    <row r="328" spans="3:16" x14ac:dyDescent="0.2">
      <c r="C328" s="235"/>
      <c r="D328" s="261" t="s">
        <v>278</v>
      </c>
      <c r="E328" s="216">
        <v>48396</v>
      </c>
      <c r="F328" s="257" t="str">
        <f t="shared" si="15"/>
        <v>2032-33</v>
      </c>
      <c r="G328" s="234"/>
      <c r="H328" s="232" t="s">
        <v>247</v>
      </c>
      <c r="I328" s="235">
        <f t="shared" si="14"/>
        <v>28055.521896044054</v>
      </c>
      <c r="J328" s="258">
        <f>IFERROR(MIN('MP Calculations'!$E$29/I328,1),"-")</f>
        <v>1</v>
      </c>
      <c r="K328" s="259"/>
      <c r="L328" s="235"/>
      <c r="M328" s="235"/>
      <c r="N328" s="235"/>
      <c r="O328" s="296">
        <v>308920.88571893785</v>
      </c>
      <c r="P328" s="260">
        <f t="shared" si="16"/>
        <v>308920.88571893785</v>
      </c>
    </row>
    <row r="329" spans="3:16" x14ac:dyDescent="0.2">
      <c r="C329" s="235"/>
      <c r="D329" s="261" t="s">
        <v>279</v>
      </c>
      <c r="E329" s="216">
        <v>48396</v>
      </c>
      <c r="F329" s="257" t="str">
        <f t="shared" si="15"/>
        <v>2032-33</v>
      </c>
      <c r="G329" s="234"/>
      <c r="H329" s="232" t="s">
        <v>247</v>
      </c>
      <c r="I329" s="235">
        <f t="shared" si="14"/>
        <v>28055.521896044054</v>
      </c>
      <c r="J329" s="258">
        <f>IFERROR(MIN('MP Calculations'!$E$29/I329,1),"-")</f>
        <v>1</v>
      </c>
      <c r="K329" s="259"/>
      <c r="L329" s="235"/>
      <c r="M329" s="235"/>
      <c r="N329" s="235"/>
      <c r="O329" s="296">
        <v>198411.81362560263</v>
      </c>
      <c r="P329" s="260">
        <f t="shared" si="16"/>
        <v>198411.81362560263</v>
      </c>
    </row>
    <row r="330" spans="3:16" x14ac:dyDescent="0.2">
      <c r="C330" s="235"/>
      <c r="D330" s="261" t="s">
        <v>280</v>
      </c>
      <c r="E330" s="216">
        <v>48396</v>
      </c>
      <c r="F330" s="257" t="str">
        <f t="shared" si="15"/>
        <v>2032-33</v>
      </c>
      <c r="G330" s="234"/>
      <c r="H330" s="232" t="s">
        <v>247</v>
      </c>
      <c r="I330" s="235">
        <f t="shared" si="14"/>
        <v>28055.521896044054</v>
      </c>
      <c r="J330" s="258">
        <f>IFERROR(MIN('MP Calculations'!$E$29/I330,1),"-")</f>
        <v>1</v>
      </c>
      <c r="K330" s="259"/>
      <c r="L330" s="235"/>
      <c r="M330" s="235"/>
      <c r="N330" s="235"/>
      <c r="O330" s="296">
        <v>309096.98068491794</v>
      </c>
      <c r="P330" s="260">
        <f t="shared" si="16"/>
        <v>309096.98068491794</v>
      </c>
    </row>
    <row r="331" spans="3:16" x14ac:dyDescent="0.2">
      <c r="C331" s="235"/>
      <c r="D331" s="261" t="s">
        <v>281</v>
      </c>
      <c r="E331" s="216">
        <v>48396</v>
      </c>
      <c r="F331" s="257" t="str">
        <f t="shared" si="15"/>
        <v>2032-33</v>
      </c>
      <c r="G331" s="234"/>
      <c r="H331" s="232" t="s">
        <v>247</v>
      </c>
      <c r="I331" s="235">
        <f t="shared" si="14"/>
        <v>28055.521896044054</v>
      </c>
      <c r="J331" s="258">
        <f>IFERROR(MIN('MP Calculations'!$E$29/I331,1),"-")</f>
        <v>1</v>
      </c>
      <c r="K331" s="259"/>
      <c r="L331" s="235"/>
      <c r="M331" s="235"/>
      <c r="N331" s="235"/>
      <c r="O331" s="296">
        <v>2508183.661486221</v>
      </c>
      <c r="P331" s="260">
        <f t="shared" si="16"/>
        <v>2508183.661486221</v>
      </c>
    </row>
    <row r="332" spans="3:16" x14ac:dyDescent="0.2">
      <c r="C332" s="235"/>
      <c r="D332" s="261" t="s">
        <v>282</v>
      </c>
      <c r="E332" s="216">
        <v>48396</v>
      </c>
      <c r="F332" s="257" t="str">
        <f t="shared" si="15"/>
        <v>2032-33</v>
      </c>
      <c r="G332" s="234"/>
      <c r="H332" s="232" t="s">
        <v>247</v>
      </c>
      <c r="I332" s="235">
        <f t="shared" si="14"/>
        <v>28055.521896044054</v>
      </c>
      <c r="J332" s="258">
        <f>IFERROR(MIN('MP Calculations'!$E$29/I332,1),"-")</f>
        <v>1</v>
      </c>
      <c r="K332" s="259"/>
      <c r="L332" s="235"/>
      <c r="M332" s="235"/>
      <c r="N332" s="235"/>
      <c r="O332" s="296">
        <v>183600.79046034772</v>
      </c>
      <c r="P332" s="260">
        <f t="shared" si="16"/>
        <v>183600.79046034772</v>
      </c>
    </row>
    <row r="333" spans="3:16" x14ac:dyDescent="0.2">
      <c r="C333" s="235"/>
      <c r="D333" s="261" t="s">
        <v>283</v>
      </c>
      <c r="E333" s="216">
        <v>48396</v>
      </c>
      <c r="F333" s="257" t="str">
        <f t="shared" si="15"/>
        <v>2032-33</v>
      </c>
      <c r="G333" s="234"/>
      <c r="H333" s="232" t="s">
        <v>247</v>
      </c>
      <c r="I333" s="235">
        <f t="shared" si="14"/>
        <v>28055.521896044054</v>
      </c>
      <c r="J333" s="258">
        <f>IFERROR(MIN('MP Calculations'!$E$29/I333,1),"-")</f>
        <v>1</v>
      </c>
      <c r="K333" s="259"/>
      <c r="L333" s="235"/>
      <c r="M333" s="235"/>
      <c r="N333" s="235"/>
      <c r="O333" s="296">
        <v>117028.00939218495</v>
      </c>
      <c r="P333" s="260">
        <f t="shared" si="16"/>
        <v>117028.00939218495</v>
      </c>
    </row>
    <row r="334" spans="3:16" x14ac:dyDescent="0.2">
      <c r="C334" s="235"/>
      <c r="D334" s="261" t="s">
        <v>284</v>
      </c>
      <c r="E334" s="216">
        <v>48396</v>
      </c>
      <c r="F334" s="257" t="str">
        <f t="shared" si="15"/>
        <v>2032-33</v>
      </c>
      <c r="G334" s="234"/>
      <c r="H334" s="232" t="s">
        <v>247</v>
      </c>
      <c r="I334" s="235">
        <f t="shared" si="14"/>
        <v>28055.521896044054</v>
      </c>
      <c r="J334" s="258">
        <f>IFERROR(MIN('MP Calculations'!$E$29/I334,1),"-")</f>
        <v>1</v>
      </c>
      <c r="K334" s="259"/>
      <c r="L334" s="235"/>
      <c r="M334" s="235"/>
      <c r="N334" s="235"/>
      <c r="O334" s="296">
        <v>810706.01302911073</v>
      </c>
      <c r="P334" s="260">
        <f t="shared" si="16"/>
        <v>810706.01302911073</v>
      </c>
    </row>
    <row r="335" spans="3:16" x14ac:dyDescent="0.2">
      <c r="C335" s="235"/>
      <c r="D335" s="261" t="s">
        <v>285</v>
      </c>
      <c r="E335" s="216">
        <v>48396</v>
      </c>
      <c r="F335" s="257" t="str">
        <f t="shared" si="15"/>
        <v>2032-33</v>
      </c>
      <c r="G335" s="234"/>
      <c r="H335" s="232" t="s">
        <v>247</v>
      </c>
      <c r="I335" s="235">
        <f t="shared" si="14"/>
        <v>28055.521896044054</v>
      </c>
      <c r="J335" s="258">
        <f>IFERROR(MIN('MP Calculations'!$E$29/I335,1),"-")</f>
        <v>1</v>
      </c>
      <c r="K335" s="259"/>
      <c r="L335" s="235"/>
      <c r="M335" s="235"/>
      <c r="N335" s="235"/>
      <c r="O335" s="296">
        <v>87215.985189352461</v>
      </c>
      <c r="P335" s="260">
        <f t="shared" si="16"/>
        <v>87215.985189352461</v>
      </c>
    </row>
    <row r="336" spans="3:16" x14ac:dyDescent="0.2">
      <c r="C336" s="235"/>
      <c r="D336" s="261" t="s">
        <v>286</v>
      </c>
      <c r="E336" s="216">
        <v>48396</v>
      </c>
      <c r="F336" s="257" t="str">
        <f t="shared" si="15"/>
        <v>2032-33</v>
      </c>
      <c r="G336" s="234"/>
      <c r="H336" s="232" t="s">
        <v>247</v>
      </c>
      <c r="I336" s="235">
        <f t="shared" si="14"/>
        <v>28055.521896044054</v>
      </c>
      <c r="J336" s="258">
        <f>IFERROR(MIN('MP Calculations'!$E$29/I336,1),"-")</f>
        <v>1</v>
      </c>
      <c r="K336" s="259"/>
      <c r="L336" s="235"/>
      <c r="M336" s="235"/>
      <c r="N336" s="235"/>
      <c r="O336" s="296">
        <v>263893.86076606641</v>
      </c>
      <c r="P336" s="260">
        <f t="shared" si="16"/>
        <v>263893.86076606641</v>
      </c>
    </row>
    <row r="337" spans="3:16" x14ac:dyDescent="0.2">
      <c r="C337" s="235"/>
      <c r="D337" s="261" t="s">
        <v>287</v>
      </c>
      <c r="E337" s="216">
        <v>48396</v>
      </c>
      <c r="F337" s="257" t="str">
        <f t="shared" si="15"/>
        <v>2032-33</v>
      </c>
      <c r="G337" s="234"/>
      <c r="H337" s="232" t="s">
        <v>247</v>
      </c>
      <c r="I337" s="235">
        <f t="shared" si="14"/>
        <v>28055.521896044054</v>
      </c>
      <c r="J337" s="258">
        <f>IFERROR(MIN('MP Calculations'!$E$29/I337,1),"-")</f>
        <v>1</v>
      </c>
      <c r="K337" s="259"/>
      <c r="L337" s="235"/>
      <c r="M337" s="235"/>
      <c r="N337" s="235"/>
      <c r="O337" s="296">
        <v>101274.48270404598</v>
      </c>
      <c r="P337" s="260">
        <f t="shared" si="16"/>
        <v>101274.48270404598</v>
      </c>
    </row>
    <row r="338" spans="3:16" x14ac:dyDescent="0.2">
      <c r="C338" s="235"/>
      <c r="D338" s="261" t="s">
        <v>288</v>
      </c>
      <c r="E338" s="216">
        <v>48396</v>
      </c>
      <c r="F338" s="257" t="str">
        <f t="shared" si="15"/>
        <v>2032-33</v>
      </c>
      <c r="G338" s="234"/>
      <c r="H338" s="232" t="s">
        <v>247</v>
      </c>
      <c r="I338" s="235">
        <f t="shared" si="14"/>
        <v>28055.521896044054</v>
      </c>
      <c r="J338" s="258">
        <f>IFERROR(MIN('MP Calculations'!$E$29/I338,1),"-")</f>
        <v>1</v>
      </c>
      <c r="K338" s="259"/>
      <c r="L338" s="235"/>
      <c r="M338" s="235"/>
      <c r="N338" s="235"/>
      <c r="O338" s="296">
        <v>212945.85914299326</v>
      </c>
      <c r="P338" s="260">
        <f t="shared" si="16"/>
        <v>212945.85914299326</v>
      </c>
    </row>
    <row r="339" spans="3:16" x14ac:dyDescent="0.2">
      <c r="C339" s="235"/>
      <c r="D339" s="261" t="s">
        <v>289</v>
      </c>
      <c r="E339" s="216">
        <v>48396</v>
      </c>
      <c r="F339" s="257" t="str">
        <f t="shared" si="15"/>
        <v>2032-33</v>
      </c>
      <c r="G339" s="234"/>
      <c r="H339" s="232" t="s">
        <v>247</v>
      </c>
      <c r="I339" s="235">
        <f t="shared" si="14"/>
        <v>28055.521896044054</v>
      </c>
      <c r="J339" s="258">
        <f>IFERROR(MIN('MP Calculations'!$E$29/I339,1),"-")</f>
        <v>1</v>
      </c>
      <c r="K339" s="259"/>
      <c r="L339" s="235"/>
      <c r="M339" s="235"/>
      <c r="N339" s="235"/>
      <c r="O339" s="296">
        <v>152505.0581642623</v>
      </c>
      <c r="P339" s="260">
        <f t="shared" si="16"/>
        <v>152505.0581642623</v>
      </c>
    </row>
    <row r="340" spans="3:16" x14ac:dyDescent="0.2">
      <c r="C340" s="235"/>
      <c r="D340" s="261" t="s">
        <v>290</v>
      </c>
      <c r="E340" s="216">
        <v>48396</v>
      </c>
      <c r="F340" s="257" t="str">
        <f t="shared" si="15"/>
        <v>2032-33</v>
      </c>
      <c r="G340" s="234"/>
      <c r="H340" s="232" t="s">
        <v>247</v>
      </c>
      <c r="I340" s="235">
        <f t="shared" si="14"/>
        <v>28055.521896044054</v>
      </c>
      <c r="J340" s="258">
        <f>IFERROR(MIN('MP Calculations'!$E$29/I340,1),"-")</f>
        <v>1</v>
      </c>
      <c r="K340" s="259"/>
      <c r="L340" s="235"/>
      <c r="M340" s="235"/>
      <c r="N340" s="235"/>
      <c r="O340" s="296">
        <v>588855.47624457174</v>
      </c>
      <c r="P340" s="260">
        <f t="shared" si="16"/>
        <v>588855.47624457174</v>
      </c>
    </row>
    <row r="341" spans="3:16" x14ac:dyDescent="0.2">
      <c r="C341" s="235"/>
      <c r="D341" s="261" t="s">
        <v>291</v>
      </c>
      <c r="E341" s="216">
        <v>48396</v>
      </c>
      <c r="F341" s="257" t="str">
        <f t="shared" si="15"/>
        <v>2032-33</v>
      </c>
      <c r="G341" s="234"/>
      <c r="H341" s="232" t="s">
        <v>247</v>
      </c>
      <c r="I341" s="235">
        <f t="shared" si="14"/>
        <v>28055.521896044054</v>
      </c>
      <c r="J341" s="258">
        <f>IFERROR(MIN('MP Calculations'!$E$29/I341,1),"-")</f>
        <v>1</v>
      </c>
      <c r="K341" s="259"/>
      <c r="L341" s="235"/>
      <c r="M341" s="235"/>
      <c r="N341" s="235"/>
      <c r="O341" s="296">
        <v>767662.65094430337</v>
      </c>
      <c r="P341" s="260">
        <f t="shared" si="16"/>
        <v>767662.65094430337</v>
      </c>
    </row>
    <row r="342" spans="3:16" x14ac:dyDescent="0.2">
      <c r="C342" s="235"/>
      <c r="D342" s="261" t="s">
        <v>292</v>
      </c>
      <c r="E342" s="216">
        <v>48396</v>
      </c>
      <c r="F342" s="257" t="str">
        <f t="shared" si="15"/>
        <v>2032-33</v>
      </c>
      <c r="G342" s="234"/>
      <c r="H342" s="232" t="s">
        <v>247</v>
      </c>
      <c r="I342" s="235">
        <f t="shared" si="14"/>
        <v>28055.521896044054</v>
      </c>
      <c r="J342" s="258">
        <f>IFERROR(MIN('MP Calculations'!$E$29/I342,1),"-")</f>
        <v>1</v>
      </c>
      <c r="K342" s="259"/>
      <c r="L342" s="235"/>
      <c r="M342" s="235"/>
      <c r="N342" s="235"/>
      <c r="O342" s="296">
        <v>137844.27957342312</v>
      </c>
      <c r="P342" s="260">
        <f t="shared" si="16"/>
        <v>137844.27957342312</v>
      </c>
    </row>
    <row r="343" spans="3:16" x14ac:dyDescent="0.2">
      <c r="C343" s="235"/>
      <c r="D343" s="261" t="s">
        <v>293</v>
      </c>
      <c r="E343" s="216">
        <v>48396</v>
      </c>
      <c r="F343" s="257" t="str">
        <f t="shared" si="15"/>
        <v>2032-33</v>
      </c>
      <c r="G343" s="234"/>
      <c r="H343" s="232" t="s">
        <v>247</v>
      </c>
      <c r="I343" s="235">
        <f t="shared" ref="I343:I406" si="17">$I$22</f>
        <v>28055.521896044054</v>
      </c>
      <c r="J343" s="258">
        <f>IFERROR(MIN('MP Calculations'!$E$29/I343,1),"-")</f>
        <v>1</v>
      </c>
      <c r="K343" s="259"/>
      <c r="L343" s="235"/>
      <c r="M343" s="235"/>
      <c r="N343" s="235"/>
      <c r="O343" s="296">
        <v>1068873.8750073337</v>
      </c>
      <c r="P343" s="260">
        <f t="shared" si="16"/>
        <v>1068873.8750073337</v>
      </c>
    </row>
    <row r="344" spans="3:16" x14ac:dyDescent="0.2">
      <c r="C344" s="235"/>
      <c r="D344" s="261" t="s">
        <v>249</v>
      </c>
      <c r="E344" s="216">
        <v>48396</v>
      </c>
      <c r="F344" s="257" t="str">
        <f t="shared" si="15"/>
        <v>2032-33</v>
      </c>
      <c r="G344" s="234"/>
      <c r="H344" s="232" t="s">
        <v>247</v>
      </c>
      <c r="I344" s="235">
        <f t="shared" si="17"/>
        <v>28055.521896044054</v>
      </c>
      <c r="J344" s="258">
        <f>IFERROR(MIN('MP Calculations'!$E$29/I344,1),"-")</f>
        <v>1</v>
      </c>
      <c r="K344" s="259"/>
      <c r="L344" s="235"/>
      <c r="M344" s="235"/>
      <c r="N344" s="235"/>
      <c r="O344" s="296">
        <v>155056.14587533346</v>
      </c>
      <c r="P344" s="260">
        <f t="shared" si="16"/>
        <v>155056.14587533346</v>
      </c>
    </row>
    <row r="345" spans="3:16" x14ac:dyDescent="0.2">
      <c r="C345" s="235"/>
      <c r="D345" s="261" t="s">
        <v>250</v>
      </c>
      <c r="E345" s="216">
        <v>48396</v>
      </c>
      <c r="F345" s="257" t="str">
        <f t="shared" si="15"/>
        <v>2032-33</v>
      </c>
      <c r="G345" s="234"/>
      <c r="H345" s="232" t="s">
        <v>247</v>
      </c>
      <c r="I345" s="235">
        <f t="shared" si="17"/>
        <v>28055.521896044054</v>
      </c>
      <c r="J345" s="258">
        <f>IFERROR(MIN('MP Calculations'!$E$29/I345,1),"-")</f>
        <v>1</v>
      </c>
      <c r="K345" s="259"/>
      <c r="L345" s="235"/>
      <c r="M345" s="235"/>
      <c r="N345" s="235"/>
      <c r="O345" s="296">
        <v>223168.48968851138</v>
      </c>
      <c r="P345" s="260">
        <f t="shared" si="16"/>
        <v>223168.48968851138</v>
      </c>
    </row>
    <row r="346" spans="3:16" x14ac:dyDescent="0.2">
      <c r="C346" s="235"/>
      <c r="D346" s="261" t="s">
        <v>251</v>
      </c>
      <c r="E346" s="216">
        <v>48396</v>
      </c>
      <c r="F346" s="257" t="str">
        <f t="shared" si="15"/>
        <v>2032-33</v>
      </c>
      <c r="G346" s="234"/>
      <c r="H346" s="232" t="s">
        <v>247</v>
      </c>
      <c r="I346" s="235">
        <f t="shared" si="17"/>
        <v>28055.521896044054</v>
      </c>
      <c r="J346" s="258">
        <f>IFERROR(MIN('MP Calculations'!$E$29/I346,1),"-")</f>
        <v>1</v>
      </c>
      <c r="K346" s="259"/>
      <c r="L346" s="235"/>
      <c r="M346" s="235"/>
      <c r="N346" s="235"/>
      <c r="O346" s="296">
        <v>56011.71471581456</v>
      </c>
      <c r="P346" s="260">
        <f t="shared" si="16"/>
        <v>56011.71471581456</v>
      </c>
    </row>
    <row r="347" spans="3:16" x14ac:dyDescent="0.2">
      <c r="C347" s="235"/>
      <c r="D347" s="261" t="s">
        <v>252</v>
      </c>
      <c r="E347" s="216">
        <v>48396</v>
      </c>
      <c r="F347" s="257" t="str">
        <f t="shared" si="15"/>
        <v>2032-33</v>
      </c>
      <c r="G347" s="234"/>
      <c r="H347" s="232" t="s">
        <v>247</v>
      </c>
      <c r="I347" s="235">
        <f t="shared" si="17"/>
        <v>28055.521896044054</v>
      </c>
      <c r="J347" s="258">
        <f>IFERROR(MIN('MP Calculations'!$E$29/I347,1),"-")</f>
        <v>1</v>
      </c>
      <c r="K347" s="259"/>
      <c r="L347" s="235"/>
      <c r="M347" s="235"/>
      <c r="N347" s="235"/>
      <c r="O347" s="296">
        <v>133269.17038769563</v>
      </c>
      <c r="P347" s="260">
        <f t="shared" si="16"/>
        <v>133269.17038769563</v>
      </c>
    </row>
    <row r="348" spans="3:16" x14ac:dyDescent="0.2">
      <c r="C348" s="235"/>
      <c r="D348" s="261" t="s">
        <v>253</v>
      </c>
      <c r="E348" s="216">
        <v>48396</v>
      </c>
      <c r="F348" s="257" t="str">
        <f t="shared" si="15"/>
        <v>2032-33</v>
      </c>
      <c r="G348" s="234"/>
      <c r="H348" s="232" t="s">
        <v>247</v>
      </c>
      <c r="I348" s="235">
        <f t="shared" si="17"/>
        <v>28055.521896044054</v>
      </c>
      <c r="J348" s="258">
        <f>IFERROR(MIN('MP Calculations'!$E$29/I348,1),"-")</f>
        <v>1</v>
      </c>
      <c r="K348" s="259"/>
      <c r="L348" s="235"/>
      <c r="M348" s="235"/>
      <c r="N348" s="235"/>
      <c r="O348" s="296">
        <v>66601.7901363899</v>
      </c>
      <c r="P348" s="260">
        <f t="shared" si="16"/>
        <v>66601.7901363899</v>
      </c>
    </row>
    <row r="349" spans="3:16" x14ac:dyDescent="0.2">
      <c r="C349" s="235"/>
      <c r="D349" s="261" t="s">
        <v>254</v>
      </c>
      <c r="E349" s="216">
        <v>48396</v>
      </c>
      <c r="F349" s="257" t="str">
        <f t="shared" si="15"/>
        <v>2032-33</v>
      </c>
      <c r="G349" s="234"/>
      <c r="H349" s="232" t="s">
        <v>247</v>
      </c>
      <c r="I349" s="235">
        <f t="shared" si="17"/>
        <v>28055.521896044054</v>
      </c>
      <c r="J349" s="258">
        <f>IFERROR(MIN('MP Calculations'!$E$29/I349,1),"-")</f>
        <v>1</v>
      </c>
      <c r="K349" s="259"/>
      <c r="L349" s="235"/>
      <c r="M349" s="235"/>
      <c r="N349" s="235"/>
      <c r="O349" s="296">
        <v>44524.634909216606</v>
      </c>
      <c r="P349" s="260">
        <f t="shared" si="16"/>
        <v>44524.634909216606</v>
      </c>
    </row>
    <row r="350" spans="3:16" x14ac:dyDescent="0.2">
      <c r="C350" s="235"/>
      <c r="D350" s="261" t="s">
        <v>255</v>
      </c>
      <c r="E350" s="216">
        <v>48396</v>
      </c>
      <c r="F350" s="257" t="str">
        <f t="shared" si="15"/>
        <v>2032-33</v>
      </c>
      <c r="G350" s="234"/>
      <c r="H350" s="232" t="s">
        <v>247</v>
      </c>
      <c r="I350" s="235">
        <f t="shared" si="17"/>
        <v>28055.521896044054</v>
      </c>
      <c r="J350" s="258">
        <f>IFERROR(MIN('MP Calculations'!$E$29/I350,1),"-")</f>
        <v>1</v>
      </c>
      <c r="K350" s="259"/>
      <c r="L350" s="235"/>
      <c r="M350" s="235"/>
      <c r="N350" s="235"/>
      <c r="O350" s="296">
        <v>143711.97834762515</v>
      </c>
      <c r="P350" s="260">
        <f t="shared" si="16"/>
        <v>143711.97834762515</v>
      </c>
    </row>
    <row r="351" spans="3:16" x14ac:dyDescent="0.2">
      <c r="C351" s="235"/>
      <c r="D351" s="261" t="s">
        <v>376</v>
      </c>
      <c r="E351" s="216">
        <v>48396</v>
      </c>
      <c r="F351" s="257" t="str">
        <f t="shared" si="15"/>
        <v>2032-33</v>
      </c>
      <c r="G351" s="234"/>
      <c r="H351" s="232" t="s">
        <v>247</v>
      </c>
      <c r="I351" s="235">
        <f t="shared" si="17"/>
        <v>28055.521896044054</v>
      </c>
      <c r="J351" s="258">
        <f>IFERROR(MIN('MP Calculations'!$E$29/I351,1),"-")</f>
        <v>1</v>
      </c>
      <c r="K351" s="259"/>
      <c r="L351" s="235"/>
      <c r="M351" s="235"/>
      <c r="N351" s="235"/>
      <c r="O351" s="296">
        <v>126.12890027213599</v>
      </c>
      <c r="P351" s="260">
        <f t="shared" si="16"/>
        <v>126.12890027213599</v>
      </c>
    </row>
    <row r="352" spans="3:16" x14ac:dyDescent="0.2">
      <c r="C352" s="235"/>
      <c r="D352" s="261" t="s">
        <v>377</v>
      </c>
      <c r="E352" s="216">
        <v>48396</v>
      </c>
      <c r="F352" s="257" t="str">
        <f t="shared" si="15"/>
        <v>2032-33</v>
      </c>
      <c r="G352" s="234"/>
      <c r="H352" s="232" t="s">
        <v>247</v>
      </c>
      <c r="I352" s="235">
        <f t="shared" si="17"/>
        <v>28055.521896044054</v>
      </c>
      <c r="J352" s="258">
        <f>IFERROR(MIN('MP Calculations'!$E$29/I352,1),"-")</f>
        <v>1</v>
      </c>
      <c r="K352" s="259"/>
      <c r="L352" s="235"/>
      <c r="M352" s="235"/>
      <c r="N352" s="235"/>
      <c r="O352" s="296">
        <v>9633.1350502484984</v>
      </c>
      <c r="P352" s="260">
        <f t="shared" si="16"/>
        <v>9633.1350502484984</v>
      </c>
    </row>
    <row r="353" spans="3:16" x14ac:dyDescent="0.2">
      <c r="C353" s="235"/>
      <c r="D353" s="261" t="s">
        <v>350</v>
      </c>
      <c r="E353" s="216">
        <v>48396</v>
      </c>
      <c r="F353" s="257" t="str">
        <f t="shared" si="15"/>
        <v>2032-33</v>
      </c>
      <c r="G353" s="234"/>
      <c r="H353" s="232" t="s">
        <v>247</v>
      </c>
      <c r="I353" s="235">
        <f t="shared" si="17"/>
        <v>28055.521896044054</v>
      </c>
      <c r="J353" s="258">
        <f>IFERROR(MIN('MP Calculations'!$E$29/I353,1),"-")</f>
        <v>1</v>
      </c>
      <c r="K353" s="259"/>
      <c r="L353" s="235"/>
      <c r="M353" s="235"/>
      <c r="N353" s="235"/>
      <c r="O353" s="296">
        <v>34721.285917876106</v>
      </c>
      <c r="P353" s="260">
        <f t="shared" si="16"/>
        <v>34721.285917876106</v>
      </c>
    </row>
    <row r="354" spans="3:16" x14ac:dyDescent="0.2">
      <c r="C354" s="235"/>
      <c r="D354" s="261" t="s">
        <v>538</v>
      </c>
      <c r="E354" s="216">
        <v>48396</v>
      </c>
      <c r="F354" s="257" t="str">
        <f t="shared" si="15"/>
        <v>2032-33</v>
      </c>
      <c r="G354" s="234"/>
      <c r="H354" s="232" t="s">
        <v>247</v>
      </c>
      <c r="I354" s="235">
        <f t="shared" si="17"/>
        <v>28055.521896044054</v>
      </c>
      <c r="J354" s="258">
        <f>IFERROR(MIN('MP Calculations'!$E$29/I354,1),"-")</f>
        <v>1</v>
      </c>
      <c r="K354" s="259"/>
      <c r="L354" s="235"/>
      <c r="M354" s="235"/>
      <c r="N354" s="235"/>
      <c r="O354" s="296">
        <v>65686744.418625832</v>
      </c>
      <c r="P354" s="260">
        <f t="shared" si="16"/>
        <v>65686744.418625832</v>
      </c>
    </row>
    <row r="355" spans="3:16" x14ac:dyDescent="0.2">
      <c r="C355" s="235"/>
      <c r="D355" s="261" t="s">
        <v>256</v>
      </c>
      <c r="E355" s="216">
        <v>48761</v>
      </c>
      <c r="F355" s="257" t="str">
        <f t="shared" si="15"/>
        <v>2033-34</v>
      </c>
      <c r="G355" s="234"/>
      <c r="H355" s="232" t="s">
        <v>247</v>
      </c>
      <c r="I355" s="235">
        <f t="shared" si="17"/>
        <v>28055.521896044054</v>
      </c>
      <c r="J355" s="258">
        <f>IFERROR(MIN('MP Calculations'!$E$29/I355,1),"-")</f>
        <v>1</v>
      </c>
      <c r="K355" s="259"/>
      <c r="L355" s="235"/>
      <c r="M355" s="235"/>
      <c r="N355" s="235"/>
      <c r="O355" s="296">
        <v>581319.76249822159</v>
      </c>
      <c r="P355" s="260">
        <f t="shared" si="16"/>
        <v>581319.76249822159</v>
      </c>
    </row>
    <row r="356" spans="3:16" x14ac:dyDescent="0.2">
      <c r="C356" s="235"/>
      <c r="D356" s="261" t="s">
        <v>257</v>
      </c>
      <c r="E356" s="216">
        <v>48761</v>
      </c>
      <c r="F356" s="257" t="str">
        <f t="shared" si="15"/>
        <v>2033-34</v>
      </c>
      <c r="G356" s="234"/>
      <c r="H356" s="232" t="s">
        <v>247</v>
      </c>
      <c r="I356" s="235">
        <f t="shared" si="17"/>
        <v>28055.521896044054</v>
      </c>
      <c r="J356" s="258">
        <f>IFERROR(MIN('MP Calculations'!$E$29/I356,1),"-")</f>
        <v>1</v>
      </c>
      <c r="K356" s="259"/>
      <c r="L356" s="235"/>
      <c r="M356" s="235"/>
      <c r="N356" s="235"/>
      <c r="O356" s="296">
        <v>4880532.8430052539</v>
      </c>
      <c r="P356" s="260">
        <f t="shared" si="16"/>
        <v>4880532.8430052539</v>
      </c>
    </row>
    <row r="357" spans="3:16" x14ac:dyDescent="0.2">
      <c r="C357" s="235"/>
      <c r="D357" s="261" t="s">
        <v>294</v>
      </c>
      <c r="E357" s="216">
        <v>48761</v>
      </c>
      <c r="F357" s="257" t="str">
        <f t="shared" si="15"/>
        <v>2033-34</v>
      </c>
      <c r="G357" s="234"/>
      <c r="H357" s="232" t="s">
        <v>247</v>
      </c>
      <c r="I357" s="235">
        <f t="shared" si="17"/>
        <v>28055.521896044054</v>
      </c>
      <c r="J357" s="258">
        <f>IFERROR(MIN('MP Calculations'!$E$29/I357,1),"-")</f>
        <v>1</v>
      </c>
      <c r="K357" s="259"/>
      <c r="L357" s="235"/>
      <c r="M357" s="235"/>
      <c r="N357" s="235"/>
      <c r="O357" s="296">
        <v>736803.91194826725</v>
      </c>
      <c r="P357" s="260">
        <f t="shared" si="16"/>
        <v>736803.91194826725</v>
      </c>
    </row>
    <row r="358" spans="3:16" x14ac:dyDescent="0.2">
      <c r="C358" s="235"/>
      <c r="D358" s="261" t="s">
        <v>258</v>
      </c>
      <c r="E358" s="216">
        <v>48761</v>
      </c>
      <c r="F358" s="257" t="str">
        <f t="shared" si="15"/>
        <v>2033-34</v>
      </c>
      <c r="G358" s="234"/>
      <c r="H358" s="232" t="s">
        <v>247</v>
      </c>
      <c r="I358" s="235">
        <f t="shared" si="17"/>
        <v>28055.521896044054</v>
      </c>
      <c r="J358" s="258">
        <f>IFERROR(MIN('MP Calculations'!$E$29/I358,1),"-")</f>
        <v>1</v>
      </c>
      <c r="K358" s="259"/>
      <c r="L358" s="235"/>
      <c r="M358" s="235"/>
      <c r="N358" s="235"/>
      <c r="O358" s="296">
        <v>59915.919622034708</v>
      </c>
      <c r="P358" s="260">
        <f t="shared" si="16"/>
        <v>59915.919622034708</v>
      </c>
    </row>
    <row r="359" spans="3:16" x14ac:dyDescent="0.2">
      <c r="C359" s="235"/>
      <c r="D359" s="261" t="s">
        <v>259</v>
      </c>
      <c r="E359" s="216">
        <v>48761</v>
      </c>
      <c r="F359" s="257" t="str">
        <f t="shared" si="15"/>
        <v>2033-34</v>
      </c>
      <c r="G359" s="234"/>
      <c r="H359" s="232" t="s">
        <v>247</v>
      </c>
      <c r="I359" s="235">
        <f t="shared" si="17"/>
        <v>28055.521896044054</v>
      </c>
      <c r="J359" s="258">
        <f>IFERROR(MIN('MP Calculations'!$E$29/I359,1),"-")</f>
        <v>1</v>
      </c>
      <c r="K359" s="259"/>
      <c r="L359" s="235"/>
      <c r="M359" s="235"/>
      <c r="N359" s="235"/>
      <c r="O359" s="296">
        <v>3404531.2528032404</v>
      </c>
      <c r="P359" s="260">
        <f t="shared" si="16"/>
        <v>3404531.2528032404</v>
      </c>
    </row>
    <row r="360" spans="3:16" x14ac:dyDescent="0.2">
      <c r="C360" s="235"/>
      <c r="D360" s="261" t="s">
        <v>260</v>
      </c>
      <c r="E360" s="216">
        <v>48761</v>
      </c>
      <c r="F360" s="257" t="str">
        <f t="shared" si="15"/>
        <v>2033-34</v>
      </c>
      <c r="G360" s="234"/>
      <c r="H360" s="232" t="s">
        <v>247</v>
      </c>
      <c r="I360" s="235">
        <f t="shared" si="17"/>
        <v>28055.521896044054</v>
      </c>
      <c r="J360" s="258">
        <f>IFERROR(MIN('MP Calculations'!$E$29/I360,1),"-")</f>
        <v>1</v>
      </c>
      <c r="K360" s="259"/>
      <c r="L360" s="235"/>
      <c r="M360" s="235"/>
      <c r="N360" s="235"/>
      <c r="O360" s="296">
        <v>636028.87203352107</v>
      </c>
      <c r="P360" s="260">
        <f t="shared" si="16"/>
        <v>636028.87203352107</v>
      </c>
    </row>
    <row r="361" spans="3:16" x14ac:dyDescent="0.2">
      <c r="C361" s="235"/>
      <c r="D361" s="261" t="s">
        <v>262</v>
      </c>
      <c r="E361" s="216">
        <v>48761</v>
      </c>
      <c r="F361" s="257" t="str">
        <f t="shared" si="15"/>
        <v>2033-34</v>
      </c>
      <c r="G361" s="234"/>
      <c r="H361" s="232" t="s">
        <v>247</v>
      </c>
      <c r="I361" s="235">
        <f t="shared" si="17"/>
        <v>28055.521896044054</v>
      </c>
      <c r="J361" s="258">
        <f>IFERROR(MIN('MP Calculations'!$E$29/I361,1),"-")</f>
        <v>1</v>
      </c>
      <c r="K361" s="259"/>
      <c r="L361" s="235"/>
      <c r="M361" s="235"/>
      <c r="N361" s="235"/>
      <c r="O361" s="296">
        <v>1532898.7049688622</v>
      </c>
      <c r="P361" s="260">
        <f t="shared" si="16"/>
        <v>1532898.7049688622</v>
      </c>
    </row>
    <row r="362" spans="3:16" x14ac:dyDescent="0.2">
      <c r="C362" s="235"/>
      <c r="D362" s="261" t="s">
        <v>378</v>
      </c>
      <c r="E362" s="216">
        <v>48761</v>
      </c>
      <c r="F362" s="257" t="str">
        <f t="shared" si="15"/>
        <v>2033-34</v>
      </c>
      <c r="G362" s="234"/>
      <c r="H362" s="232" t="s">
        <v>247</v>
      </c>
      <c r="I362" s="235">
        <f t="shared" si="17"/>
        <v>28055.521896044054</v>
      </c>
      <c r="J362" s="258">
        <f>IFERROR(MIN('MP Calculations'!$E$29/I362,1),"-")</f>
        <v>1</v>
      </c>
      <c r="K362" s="259"/>
      <c r="L362" s="235"/>
      <c r="M362" s="235"/>
      <c r="N362" s="235"/>
      <c r="O362" s="296">
        <v>4015799.3476501433</v>
      </c>
      <c r="P362" s="260">
        <f t="shared" si="16"/>
        <v>4015799.3476501433</v>
      </c>
    </row>
    <row r="363" spans="3:16" x14ac:dyDescent="0.2">
      <c r="C363" s="235"/>
      <c r="D363" s="261" t="s">
        <v>379</v>
      </c>
      <c r="E363" s="216">
        <v>48761</v>
      </c>
      <c r="F363" s="257" t="str">
        <f t="shared" si="15"/>
        <v>2033-34</v>
      </c>
      <c r="G363" s="234"/>
      <c r="H363" s="232" t="s">
        <v>247</v>
      </c>
      <c r="I363" s="235">
        <f t="shared" si="17"/>
        <v>28055.521896044054</v>
      </c>
      <c r="J363" s="258">
        <f>IFERROR(MIN('MP Calculations'!$E$29/I363,1),"-")</f>
        <v>1</v>
      </c>
      <c r="K363" s="259"/>
      <c r="L363" s="235"/>
      <c r="M363" s="235"/>
      <c r="N363" s="235"/>
      <c r="O363" s="296">
        <v>6759935.8152631056</v>
      </c>
      <c r="P363" s="260">
        <f t="shared" si="16"/>
        <v>6759935.8152631056</v>
      </c>
    </row>
    <row r="364" spans="3:16" x14ac:dyDescent="0.2">
      <c r="C364" s="235"/>
      <c r="D364" s="261" t="s">
        <v>380</v>
      </c>
      <c r="E364" s="216">
        <v>48761</v>
      </c>
      <c r="F364" s="257" t="str">
        <f t="shared" si="15"/>
        <v>2033-34</v>
      </c>
      <c r="G364" s="234"/>
      <c r="H364" s="232" t="s">
        <v>247</v>
      </c>
      <c r="I364" s="235">
        <f t="shared" si="17"/>
        <v>28055.521896044054</v>
      </c>
      <c r="J364" s="258">
        <f>IFERROR(MIN('MP Calculations'!$E$29/I364,1),"-")</f>
        <v>1</v>
      </c>
      <c r="K364" s="259"/>
      <c r="L364" s="235"/>
      <c r="M364" s="235"/>
      <c r="N364" s="235"/>
      <c r="O364" s="296">
        <v>9548783.8870411273</v>
      </c>
      <c r="P364" s="260">
        <f t="shared" si="16"/>
        <v>9548783.8870411273</v>
      </c>
    </row>
    <row r="365" spans="3:16" x14ac:dyDescent="0.2">
      <c r="C365" s="235"/>
      <c r="D365" s="261" t="s">
        <v>381</v>
      </c>
      <c r="E365" s="216">
        <v>48761</v>
      </c>
      <c r="F365" s="257" t="str">
        <f t="shared" si="15"/>
        <v>2033-34</v>
      </c>
      <c r="G365" s="234"/>
      <c r="H365" s="232" t="s">
        <v>247</v>
      </c>
      <c r="I365" s="235">
        <f t="shared" si="17"/>
        <v>28055.521896044054</v>
      </c>
      <c r="J365" s="258">
        <f>IFERROR(MIN('MP Calculations'!$E$29/I365,1),"-")</f>
        <v>1</v>
      </c>
      <c r="K365" s="259"/>
      <c r="L365" s="235"/>
      <c r="M365" s="235"/>
      <c r="N365" s="235"/>
      <c r="O365" s="296">
        <v>11752321.969274251</v>
      </c>
      <c r="P365" s="260">
        <f t="shared" si="16"/>
        <v>11752321.969274251</v>
      </c>
    </row>
    <row r="366" spans="3:16" x14ac:dyDescent="0.2">
      <c r="C366" s="235"/>
      <c r="D366" s="261" t="s">
        <v>382</v>
      </c>
      <c r="E366" s="216">
        <v>48761</v>
      </c>
      <c r="F366" s="257" t="str">
        <f t="shared" si="15"/>
        <v>2033-34</v>
      </c>
      <c r="G366" s="234"/>
      <c r="H366" s="232" t="s">
        <v>247</v>
      </c>
      <c r="I366" s="235">
        <f t="shared" si="17"/>
        <v>28055.521896044054</v>
      </c>
      <c r="J366" s="258">
        <f>IFERROR(MIN('MP Calculations'!$E$29/I366,1),"-")</f>
        <v>1</v>
      </c>
      <c r="K366" s="259"/>
      <c r="L366" s="235"/>
      <c r="M366" s="235"/>
      <c r="N366" s="235"/>
      <c r="O366" s="296">
        <v>10149113.313276293</v>
      </c>
      <c r="P366" s="260">
        <f t="shared" si="16"/>
        <v>10149113.313276293</v>
      </c>
    </row>
    <row r="367" spans="3:16" x14ac:dyDescent="0.2">
      <c r="C367" s="235"/>
      <c r="D367" s="261" t="s">
        <v>383</v>
      </c>
      <c r="E367" s="216">
        <v>48761</v>
      </c>
      <c r="F367" s="257" t="str">
        <f t="shared" si="15"/>
        <v>2033-34</v>
      </c>
      <c r="G367" s="234"/>
      <c r="H367" s="232" t="s">
        <v>247</v>
      </c>
      <c r="I367" s="235">
        <f t="shared" si="17"/>
        <v>28055.521896044054</v>
      </c>
      <c r="J367" s="258">
        <f>IFERROR(MIN('MP Calculations'!$E$29/I367,1),"-")</f>
        <v>1</v>
      </c>
      <c r="K367" s="259"/>
      <c r="L367" s="235"/>
      <c r="M367" s="235"/>
      <c r="N367" s="235"/>
      <c r="O367" s="296">
        <v>5574874.5135447513</v>
      </c>
      <c r="P367" s="260">
        <f t="shared" si="16"/>
        <v>5574874.5135447513</v>
      </c>
    </row>
    <row r="368" spans="3:16" x14ac:dyDescent="0.2">
      <c r="C368" s="235"/>
      <c r="D368" s="261" t="s">
        <v>384</v>
      </c>
      <c r="E368" s="216">
        <v>48761</v>
      </c>
      <c r="F368" s="257" t="str">
        <f t="shared" si="15"/>
        <v>2033-34</v>
      </c>
      <c r="G368" s="234"/>
      <c r="H368" s="232" t="s">
        <v>247</v>
      </c>
      <c r="I368" s="235">
        <f t="shared" si="17"/>
        <v>28055.521896044054</v>
      </c>
      <c r="J368" s="258">
        <f>IFERROR(MIN('MP Calculations'!$E$29/I368,1),"-")</f>
        <v>1</v>
      </c>
      <c r="K368" s="259"/>
      <c r="L368" s="235"/>
      <c r="M368" s="235"/>
      <c r="N368" s="235"/>
      <c r="O368" s="296">
        <v>6392509.6657398371</v>
      </c>
      <c r="P368" s="260">
        <f t="shared" si="16"/>
        <v>6392509.6657398371</v>
      </c>
    </row>
    <row r="369" spans="3:16" x14ac:dyDescent="0.2">
      <c r="C369" s="235"/>
      <c r="D369" s="261" t="s">
        <v>385</v>
      </c>
      <c r="E369" s="216">
        <v>48761</v>
      </c>
      <c r="F369" s="257" t="str">
        <f t="shared" si="15"/>
        <v>2033-34</v>
      </c>
      <c r="G369" s="234"/>
      <c r="H369" s="232" t="s">
        <v>247</v>
      </c>
      <c r="I369" s="235">
        <f t="shared" si="17"/>
        <v>28055.521896044054</v>
      </c>
      <c r="J369" s="258">
        <f>IFERROR(MIN('MP Calculations'!$E$29/I369,1),"-")</f>
        <v>1</v>
      </c>
      <c r="K369" s="259"/>
      <c r="L369" s="235"/>
      <c r="M369" s="235"/>
      <c r="N369" s="235"/>
      <c r="O369" s="296">
        <v>10924794.204780148</v>
      </c>
      <c r="P369" s="260">
        <f t="shared" si="16"/>
        <v>10924794.204780148</v>
      </c>
    </row>
    <row r="370" spans="3:16" x14ac:dyDescent="0.2">
      <c r="C370" s="235"/>
      <c r="D370" s="261" t="s">
        <v>386</v>
      </c>
      <c r="E370" s="216">
        <v>48761</v>
      </c>
      <c r="F370" s="257" t="str">
        <f t="shared" si="15"/>
        <v>2033-34</v>
      </c>
      <c r="G370" s="234"/>
      <c r="H370" s="232" t="s">
        <v>247</v>
      </c>
      <c r="I370" s="235">
        <f t="shared" si="17"/>
        <v>28055.521896044054</v>
      </c>
      <c r="J370" s="258">
        <f>IFERROR(MIN('MP Calculations'!$E$29/I370,1),"-")</f>
        <v>1</v>
      </c>
      <c r="K370" s="259"/>
      <c r="L370" s="235"/>
      <c r="M370" s="235"/>
      <c r="N370" s="235"/>
      <c r="O370" s="296">
        <v>7715794.915589842</v>
      </c>
      <c r="P370" s="260">
        <f t="shared" si="16"/>
        <v>7715794.915589842</v>
      </c>
    </row>
    <row r="371" spans="3:16" x14ac:dyDescent="0.2">
      <c r="C371" s="235"/>
      <c r="D371" s="261" t="s">
        <v>387</v>
      </c>
      <c r="E371" s="216">
        <v>48761</v>
      </c>
      <c r="F371" s="257" t="str">
        <f t="shared" si="15"/>
        <v>2033-34</v>
      </c>
      <c r="G371" s="234"/>
      <c r="H371" s="232" t="s">
        <v>247</v>
      </c>
      <c r="I371" s="235">
        <f t="shared" si="17"/>
        <v>28055.521896044054</v>
      </c>
      <c r="J371" s="258">
        <f>IFERROR(MIN('MP Calculations'!$E$29/I371,1),"-")</f>
        <v>1</v>
      </c>
      <c r="K371" s="259"/>
      <c r="L371" s="235"/>
      <c r="M371" s="235"/>
      <c r="N371" s="235"/>
      <c r="O371" s="296">
        <v>4857206.2051442051</v>
      </c>
      <c r="P371" s="260">
        <f t="shared" si="16"/>
        <v>4857206.2051442051</v>
      </c>
    </row>
    <row r="372" spans="3:16" x14ac:dyDescent="0.2">
      <c r="C372" s="235"/>
      <c r="D372" s="261" t="s">
        <v>388</v>
      </c>
      <c r="E372" s="216">
        <v>48761</v>
      </c>
      <c r="F372" s="257" t="str">
        <f t="shared" si="15"/>
        <v>2033-34</v>
      </c>
      <c r="G372" s="234"/>
      <c r="H372" s="232" t="s">
        <v>247</v>
      </c>
      <c r="I372" s="235">
        <f t="shared" si="17"/>
        <v>28055.521896044054</v>
      </c>
      <c r="J372" s="258">
        <f>IFERROR(MIN('MP Calculations'!$E$29/I372,1),"-")</f>
        <v>1</v>
      </c>
      <c r="K372" s="259"/>
      <c r="L372" s="235"/>
      <c r="M372" s="235"/>
      <c r="N372" s="235"/>
      <c r="O372" s="296">
        <v>5481836.8478735182</v>
      </c>
      <c r="P372" s="260">
        <f t="shared" si="16"/>
        <v>5481836.8478735182</v>
      </c>
    </row>
    <row r="373" spans="3:16" x14ac:dyDescent="0.2">
      <c r="C373" s="235"/>
      <c r="D373" s="261" t="s">
        <v>389</v>
      </c>
      <c r="E373" s="216">
        <v>48761</v>
      </c>
      <c r="F373" s="257" t="str">
        <f t="shared" ref="F373:F436" si="18">IF(E373="","-",IF(E373&lt;$E$15,"ERROR - date outside of range",IF(MONTH(E373)&gt;=7,YEAR(E373)&amp;"-"&amp;RIGHT(YEAR(E373),2)+1,YEAR(E373)-1&amp;"-"&amp;RIGHT(YEAR(E373),2))))</f>
        <v>2033-34</v>
      </c>
      <c r="G373" s="234"/>
      <c r="H373" s="232" t="s">
        <v>247</v>
      </c>
      <c r="I373" s="235">
        <f t="shared" si="17"/>
        <v>28055.521896044054</v>
      </c>
      <c r="J373" s="258">
        <f>IFERROR(MIN('MP Calculations'!$E$29/I373,1),"-")</f>
        <v>1</v>
      </c>
      <c r="K373" s="259"/>
      <c r="L373" s="235"/>
      <c r="M373" s="235"/>
      <c r="N373" s="235"/>
      <c r="O373" s="296">
        <v>6342132.0253511546</v>
      </c>
      <c r="P373" s="260">
        <f t="shared" ref="P373:P436" si="19">IF(O373="-","-",IF(E373&lt;$E$15,0,O373*J373))</f>
        <v>6342132.0253511546</v>
      </c>
    </row>
    <row r="374" spans="3:16" x14ac:dyDescent="0.2">
      <c r="C374" s="235"/>
      <c r="D374" s="261" t="s">
        <v>390</v>
      </c>
      <c r="E374" s="216">
        <v>48761</v>
      </c>
      <c r="F374" s="257" t="str">
        <f t="shared" si="18"/>
        <v>2033-34</v>
      </c>
      <c r="G374" s="234"/>
      <c r="H374" s="232" t="s">
        <v>247</v>
      </c>
      <c r="I374" s="235">
        <f t="shared" si="17"/>
        <v>28055.521896044054</v>
      </c>
      <c r="J374" s="258">
        <f>IFERROR(MIN('MP Calculations'!$E$29/I374,1),"-")</f>
        <v>1</v>
      </c>
      <c r="K374" s="259"/>
      <c r="L374" s="235"/>
      <c r="M374" s="235"/>
      <c r="N374" s="235"/>
      <c r="O374" s="296">
        <v>5737621.3576667048</v>
      </c>
      <c r="P374" s="260">
        <f t="shared" si="19"/>
        <v>5737621.3576667048</v>
      </c>
    </row>
    <row r="375" spans="3:16" x14ac:dyDescent="0.2">
      <c r="C375" s="235"/>
      <c r="D375" s="261" t="s">
        <v>391</v>
      </c>
      <c r="E375" s="216">
        <v>48761</v>
      </c>
      <c r="F375" s="257" t="str">
        <f t="shared" si="18"/>
        <v>2033-34</v>
      </c>
      <c r="G375" s="234"/>
      <c r="H375" s="232" t="s">
        <v>247</v>
      </c>
      <c r="I375" s="235">
        <f t="shared" si="17"/>
        <v>28055.521896044054</v>
      </c>
      <c r="J375" s="258">
        <f>IFERROR(MIN('MP Calculations'!$E$29/I375,1),"-")</f>
        <v>1</v>
      </c>
      <c r="K375" s="259"/>
      <c r="L375" s="235"/>
      <c r="M375" s="235"/>
      <c r="N375" s="235"/>
      <c r="O375" s="296">
        <v>9614727.7945075221</v>
      </c>
      <c r="P375" s="260">
        <f t="shared" si="19"/>
        <v>9614727.7945075221</v>
      </c>
    </row>
    <row r="376" spans="3:16" x14ac:dyDescent="0.2">
      <c r="C376" s="235"/>
      <c r="D376" s="261" t="s">
        <v>392</v>
      </c>
      <c r="E376" s="216">
        <v>48761</v>
      </c>
      <c r="F376" s="257" t="str">
        <f t="shared" si="18"/>
        <v>2033-34</v>
      </c>
      <c r="G376" s="234"/>
      <c r="H376" s="232" t="s">
        <v>247</v>
      </c>
      <c r="I376" s="235">
        <f t="shared" si="17"/>
        <v>28055.521896044054</v>
      </c>
      <c r="J376" s="258">
        <f>IFERROR(MIN('MP Calculations'!$E$29/I376,1),"-")</f>
        <v>1</v>
      </c>
      <c r="K376" s="259"/>
      <c r="L376" s="235"/>
      <c r="M376" s="235"/>
      <c r="N376" s="235"/>
      <c r="O376" s="296">
        <v>5983112.5914623439</v>
      </c>
      <c r="P376" s="260">
        <f t="shared" si="19"/>
        <v>5983112.5914623439</v>
      </c>
    </row>
    <row r="377" spans="3:16" x14ac:dyDescent="0.2">
      <c r="C377" s="235"/>
      <c r="D377" s="261" t="s">
        <v>268</v>
      </c>
      <c r="E377" s="216">
        <v>48761</v>
      </c>
      <c r="F377" s="257" t="str">
        <f t="shared" si="18"/>
        <v>2033-34</v>
      </c>
      <c r="G377" s="234"/>
      <c r="H377" s="232" t="s">
        <v>247</v>
      </c>
      <c r="I377" s="235">
        <f t="shared" si="17"/>
        <v>28055.521896044054</v>
      </c>
      <c r="J377" s="258">
        <f>IFERROR(MIN('MP Calculations'!$E$29/I377,1),"-")</f>
        <v>1</v>
      </c>
      <c r="K377" s="259"/>
      <c r="L377" s="235"/>
      <c r="M377" s="235"/>
      <c r="N377" s="235"/>
      <c r="O377" s="296">
        <v>62137.141219925012</v>
      </c>
      <c r="P377" s="260">
        <f t="shared" si="19"/>
        <v>62137.141219925012</v>
      </c>
    </row>
    <row r="378" spans="3:16" x14ac:dyDescent="0.2">
      <c r="C378" s="235"/>
      <c r="D378" s="261" t="s">
        <v>269</v>
      </c>
      <c r="E378" s="216">
        <v>48761</v>
      </c>
      <c r="F378" s="257" t="str">
        <f t="shared" si="18"/>
        <v>2033-34</v>
      </c>
      <c r="G378" s="234"/>
      <c r="H378" s="232" t="s">
        <v>247</v>
      </c>
      <c r="I378" s="235">
        <f t="shared" si="17"/>
        <v>28055.521896044054</v>
      </c>
      <c r="J378" s="258">
        <f>IFERROR(MIN('MP Calculations'!$E$29/I378,1),"-")</f>
        <v>1</v>
      </c>
      <c r="K378" s="259"/>
      <c r="L378" s="235"/>
      <c r="M378" s="235"/>
      <c r="N378" s="235"/>
      <c r="O378" s="296">
        <v>157872.0415038366</v>
      </c>
      <c r="P378" s="260">
        <f t="shared" si="19"/>
        <v>157872.0415038366</v>
      </c>
    </row>
    <row r="379" spans="3:16" x14ac:dyDescent="0.2">
      <c r="C379" s="235"/>
      <c r="D379" s="261" t="s">
        <v>270</v>
      </c>
      <c r="E379" s="216">
        <v>48761</v>
      </c>
      <c r="F379" s="257" t="str">
        <f t="shared" si="18"/>
        <v>2033-34</v>
      </c>
      <c r="G379" s="234"/>
      <c r="H379" s="232" t="s">
        <v>247</v>
      </c>
      <c r="I379" s="235">
        <f t="shared" si="17"/>
        <v>28055.521896044054</v>
      </c>
      <c r="J379" s="258">
        <f>IFERROR(MIN('MP Calculations'!$E$29/I379,1),"-")</f>
        <v>1</v>
      </c>
      <c r="K379" s="259"/>
      <c r="L379" s="235"/>
      <c r="M379" s="235"/>
      <c r="N379" s="235"/>
      <c r="O379" s="296">
        <v>38308.307788451253</v>
      </c>
      <c r="P379" s="260">
        <f t="shared" si="19"/>
        <v>38308.307788451253</v>
      </c>
    </row>
    <row r="380" spans="3:16" x14ac:dyDescent="0.2">
      <c r="C380" s="235"/>
      <c r="D380" s="261" t="s">
        <v>271</v>
      </c>
      <c r="E380" s="216">
        <v>48761</v>
      </c>
      <c r="F380" s="257" t="str">
        <f t="shared" si="18"/>
        <v>2033-34</v>
      </c>
      <c r="G380" s="234"/>
      <c r="H380" s="232" t="s">
        <v>247</v>
      </c>
      <c r="I380" s="235">
        <f t="shared" si="17"/>
        <v>28055.521896044054</v>
      </c>
      <c r="J380" s="258">
        <f>IFERROR(MIN('MP Calculations'!$E$29/I380,1),"-")</f>
        <v>1</v>
      </c>
      <c r="K380" s="259"/>
      <c r="L380" s="235"/>
      <c r="M380" s="235"/>
      <c r="N380" s="235"/>
      <c r="O380" s="296">
        <v>802463.57006979035</v>
      </c>
      <c r="P380" s="260">
        <f t="shared" si="19"/>
        <v>802463.57006979035</v>
      </c>
    </row>
    <row r="381" spans="3:16" x14ac:dyDescent="0.2">
      <c r="C381" s="235"/>
      <c r="D381" s="261" t="s">
        <v>272</v>
      </c>
      <c r="E381" s="216">
        <v>48761</v>
      </c>
      <c r="F381" s="257" t="str">
        <f t="shared" si="18"/>
        <v>2033-34</v>
      </c>
      <c r="G381" s="234"/>
      <c r="H381" s="232" t="s">
        <v>247</v>
      </c>
      <c r="I381" s="235">
        <f t="shared" si="17"/>
        <v>28055.521896044054</v>
      </c>
      <c r="J381" s="258">
        <f>IFERROR(MIN('MP Calculations'!$E$29/I381,1),"-")</f>
        <v>1</v>
      </c>
      <c r="K381" s="259"/>
      <c r="L381" s="235"/>
      <c r="M381" s="235"/>
      <c r="N381" s="235"/>
      <c r="O381" s="296">
        <v>395984.28903513978</v>
      </c>
      <c r="P381" s="260">
        <f t="shared" si="19"/>
        <v>395984.28903513978</v>
      </c>
    </row>
    <row r="382" spans="3:16" x14ac:dyDescent="0.2">
      <c r="C382" s="235"/>
      <c r="D382" s="261" t="s">
        <v>273</v>
      </c>
      <c r="E382" s="216">
        <v>48761</v>
      </c>
      <c r="F382" s="257" t="str">
        <f t="shared" si="18"/>
        <v>2033-34</v>
      </c>
      <c r="G382" s="234"/>
      <c r="H382" s="232" t="s">
        <v>247</v>
      </c>
      <c r="I382" s="235">
        <f t="shared" si="17"/>
        <v>28055.521896044054</v>
      </c>
      <c r="J382" s="258">
        <f>IFERROR(MIN('MP Calculations'!$E$29/I382,1),"-")</f>
        <v>1</v>
      </c>
      <c r="K382" s="259"/>
      <c r="L382" s="235"/>
      <c r="M382" s="235"/>
      <c r="N382" s="235"/>
      <c r="O382" s="296">
        <v>365478.4159981538</v>
      </c>
      <c r="P382" s="260">
        <f t="shared" si="19"/>
        <v>365478.4159981538</v>
      </c>
    </row>
    <row r="383" spans="3:16" x14ac:dyDescent="0.2">
      <c r="C383" s="235"/>
      <c r="D383" s="261" t="s">
        <v>274</v>
      </c>
      <c r="E383" s="216">
        <v>48761</v>
      </c>
      <c r="F383" s="257" t="str">
        <f t="shared" si="18"/>
        <v>2033-34</v>
      </c>
      <c r="G383" s="234"/>
      <c r="H383" s="232" t="s">
        <v>247</v>
      </c>
      <c r="I383" s="235">
        <f t="shared" si="17"/>
        <v>28055.521896044054</v>
      </c>
      <c r="J383" s="258">
        <f>IFERROR(MIN('MP Calculations'!$E$29/I383,1),"-")</f>
        <v>1</v>
      </c>
      <c r="K383" s="259"/>
      <c r="L383" s="235"/>
      <c r="M383" s="235"/>
      <c r="N383" s="235"/>
      <c r="O383" s="296">
        <v>350711.22815281997</v>
      </c>
      <c r="P383" s="260">
        <f t="shared" si="19"/>
        <v>350711.22815281997</v>
      </c>
    </row>
    <row r="384" spans="3:16" x14ac:dyDescent="0.2">
      <c r="C384" s="235"/>
      <c r="D384" s="261" t="s">
        <v>275</v>
      </c>
      <c r="E384" s="216">
        <v>48761</v>
      </c>
      <c r="F384" s="257" t="str">
        <f t="shared" si="18"/>
        <v>2033-34</v>
      </c>
      <c r="G384" s="234"/>
      <c r="H384" s="232" t="s">
        <v>247</v>
      </c>
      <c r="I384" s="235">
        <f t="shared" si="17"/>
        <v>28055.521896044054</v>
      </c>
      <c r="J384" s="258">
        <f>IFERROR(MIN('MP Calculations'!$E$29/I384,1),"-")</f>
        <v>1</v>
      </c>
      <c r="K384" s="259"/>
      <c r="L384" s="235"/>
      <c r="M384" s="235"/>
      <c r="N384" s="235"/>
      <c r="O384" s="296">
        <v>309941.16873201134</v>
      </c>
      <c r="P384" s="260">
        <f t="shared" si="19"/>
        <v>309941.16873201134</v>
      </c>
    </row>
    <row r="385" spans="3:16" x14ac:dyDescent="0.2">
      <c r="C385" s="235"/>
      <c r="D385" s="261" t="s">
        <v>276</v>
      </c>
      <c r="E385" s="216">
        <v>48761</v>
      </c>
      <c r="F385" s="257" t="str">
        <f t="shared" si="18"/>
        <v>2033-34</v>
      </c>
      <c r="G385" s="234"/>
      <c r="H385" s="232" t="s">
        <v>247</v>
      </c>
      <c r="I385" s="235">
        <f t="shared" si="17"/>
        <v>28055.521896044054</v>
      </c>
      <c r="J385" s="258">
        <f>IFERROR(MIN('MP Calculations'!$E$29/I385,1),"-")</f>
        <v>1</v>
      </c>
      <c r="K385" s="259"/>
      <c r="L385" s="235"/>
      <c r="M385" s="235"/>
      <c r="N385" s="235"/>
      <c r="O385" s="296">
        <v>416899.9422363721</v>
      </c>
      <c r="P385" s="260">
        <f t="shared" si="19"/>
        <v>416899.9422363721</v>
      </c>
    </row>
    <row r="386" spans="3:16" x14ac:dyDescent="0.2">
      <c r="C386" s="235"/>
      <c r="D386" s="261" t="s">
        <v>277</v>
      </c>
      <c r="E386" s="216">
        <v>48761</v>
      </c>
      <c r="F386" s="257" t="str">
        <f t="shared" si="18"/>
        <v>2033-34</v>
      </c>
      <c r="G386" s="234"/>
      <c r="H386" s="232" t="s">
        <v>247</v>
      </c>
      <c r="I386" s="235">
        <f t="shared" si="17"/>
        <v>28055.521896044054</v>
      </c>
      <c r="J386" s="258">
        <f>IFERROR(MIN('MP Calculations'!$E$29/I386,1),"-")</f>
        <v>1</v>
      </c>
      <c r="K386" s="259"/>
      <c r="L386" s="235"/>
      <c r="M386" s="235"/>
      <c r="N386" s="235"/>
      <c r="O386" s="296">
        <v>405517.24470184935</v>
      </c>
      <c r="P386" s="260">
        <f t="shared" si="19"/>
        <v>405517.24470184935</v>
      </c>
    </row>
    <row r="387" spans="3:16" x14ac:dyDescent="0.2">
      <c r="C387" s="235"/>
      <c r="D387" s="261" t="s">
        <v>278</v>
      </c>
      <c r="E387" s="216">
        <v>48761</v>
      </c>
      <c r="F387" s="257" t="str">
        <f t="shared" si="18"/>
        <v>2033-34</v>
      </c>
      <c r="G387" s="234"/>
      <c r="H387" s="232" t="s">
        <v>247</v>
      </c>
      <c r="I387" s="235">
        <f t="shared" si="17"/>
        <v>28055.521896044054</v>
      </c>
      <c r="J387" s="258">
        <f>IFERROR(MIN('MP Calculations'!$E$29/I387,1),"-")</f>
        <v>1</v>
      </c>
      <c r="K387" s="259"/>
      <c r="L387" s="235"/>
      <c r="M387" s="235"/>
      <c r="N387" s="235"/>
      <c r="O387" s="296">
        <v>454566.52481515246</v>
      </c>
      <c r="P387" s="260">
        <f t="shared" si="19"/>
        <v>454566.52481515246</v>
      </c>
    </row>
    <row r="388" spans="3:16" x14ac:dyDescent="0.2">
      <c r="C388" s="235"/>
      <c r="D388" s="261" t="s">
        <v>279</v>
      </c>
      <c r="E388" s="216">
        <v>48761</v>
      </c>
      <c r="F388" s="257" t="str">
        <f t="shared" si="18"/>
        <v>2033-34</v>
      </c>
      <c r="G388" s="234"/>
      <c r="H388" s="232" t="s">
        <v>247</v>
      </c>
      <c r="I388" s="235">
        <f t="shared" si="17"/>
        <v>28055.521896044054</v>
      </c>
      <c r="J388" s="258">
        <f>IFERROR(MIN('MP Calculations'!$E$29/I388,1),"-")</f>
        <v>1</v>
      </c>
      <c r="K388" s="259"/>
      <c r="L388" s="235"/>
      <c r="M388" s="235"/>
      <c r="N388" s="235"/>
      <c r="O388" s="296">
        <v>366645.07203124528</v>
      </c>
      <c r="P388" s="260">
        <f t="shared" si="19"/>
        <v>366645.07203124528</v>
      </c>
    </row>
    <row r="389" spans="3:16" x14ac:dyDescent="0.2">
      <c r="C389" s="235"/>
      <c r="D389" s="261" t="s">
        <v>280</v>
      </c>
      <c r="E389" s="216">
        <v>48761</v>
      </c>
      <c r="F389" s="257" t="str">
        <f t="shared" si="18"/>
        <v>2033-34</v>
      </c>
      <c r="G389" s="234"/>
      <c r="H389" s="232" t="s">
        <v>247</v>
      </c>
      <c r="I389" s="235">
        <f t="shared" si="17"/>
        <v>28055.521896044054</v>
      </c>
      <c r="J389" s="258">
        <f>IFERROR(MIN('MP Calculations'!$E$29/I389,1),"-")</f>
        <v>1</v>
      </c>
      <c r="K389" s="259"/>
      <c r="L389" s="235"/>
      <c r="M389" s="235"/>
      <c r="N389" s="235"/>
      <c r="O389" s="296">
        <v>596144.88540518528</v>
      </c>
      <c r="P389" s="260">
        <f t="shared" si="19"/>
        <v>596144.88540518528</v>
      </c>
    </row>
    <row r="390" spans="3:16" x14ac:dyDescent="0.2">
      <c r="C390" s="235"/>
      <c r="D390" s="261" t="s">
        <v>281</v>
      </c>
      <c r="E390" s="216">
        <v>48761</v>
      </c>
      <c r="F390" s="257" t="str">
        <f t="shared" si="18"/>
        <v>2033-34</v>
      </c>
      <c r="G390" s="234"/>
      <c r="H390" s="232" t="s">
        <v>247</v>
      </c>
      <c r="I390" s="235">
        <f t="shared" si="17"/>
        <v>28055.521896044054</v>
      </c>
      <c r="J390" s="258">
        <f>IFERROR(MIN('MP Calculations'!$E$29/I390,1),"-")</f>
        <v>1</v>
      </c>
      <c r="K390" s="259"/>
      <c r="L390" s="235"/>
      <c r="M390" s="235"/>
      <c r="N390" s="235"/>
      <c r="O390" s="296">
        <v>3504575.1490333253</v>
      </c>
      <c r="P390" s="260">
        <f t="shared" si="19"/>
        <v>3504575.1490333253</v>
      </c>
    </row>
    <row r="391" spans="3:16" x14ac:dyDescent="0.2">
      <c r="C391" s="235"/>
      <c r="D391" s="261" t="s">
        <v>282</v>
      </c>
      <c r="E391" s="216">
        <v>48761</v>
      </c>
      <c r="F391" s="257" t="str">
        <f t="shared" si="18"/>
        <v>2033-34</v>
      </c>
      <c r="G391" s="234"/>
      <c r="H391" s="232" t="s">
        <v>247</v>
      </c>
      <c r="I391" s="235">
        <f t="shared" si="17"/>
        <v>28055.521896044054</v>
      </c>
      <c r="J391" s="258">
        <f>IFERROR(MIN('MP Calculations'!$E$29/I391,1),"-")</f>
        <v>1</v>
      </c>
      <c r="K391" s="259"/>
      <c r="L391" s="235"/>
      <c r="M391" s="235"/>
      <c r="N391" s="235"/>
      <c r="O391" s="296">
        <v>302144.42366480472</v>
      </c>
      <c r="P391" s="260">
        <f t="shared" si="19"/>
        <v>302144.42366480472</v>
      </c>
    </row>
    <row r="392" spans="3:16" x14ac:dyDescent="0.2">
      <c r="C392" s="235"/>
      <c r="D392" s="261" t="s">
        <v>283</v>
      </c>
      <c r="E392" s="216">
        <v>48761</v>
      </c>
      <c r="F392" s="257" t="str">
        <f t="shared" si="18"/>
        <v>2033-34</v>
      </c>
      <c r="G392" s="234"/>
      <c r="H392" s="232" t="s">
        <v>247</v>
      </c>
      <c r="I392" s="235">
        <f t="shared" si="17"/>
        <v>28055.521896044054</v>
      </c>
      <c r="J392" s="258">
        <f>IFERROR(MIN('MP Calculations'!$E$29/I392,1),"-")</f>
        <v>1</v>
      </c>
      <c r="K392" s="259"/>
      <c r="L392" s="235"/>
      <c r="M392" s="235"/>
      <c r="N392" s="235"/>
      <c r="O392" s="296">
        <v>238851.88387141426</v>
      </c>
      <c r="P392" s="260">
        <f t="shared" si="19"/>
        <v>238851.88387141426</v>
      </c>
    </row>
    <row r="393" spans="3:16" x14ac:dyDescent="0.2">
      <c r="C393" s="235"/>
      <c r="D393" s="261" t="s">
        <v>284</v>
      </c>
      <c r="E393" s="216">
        <v>48761</v>
      </c>
      <c r="F393" s="257" t="str">
        <f t="shared" si="18"/>
        <v>2033-34</v>
      </c>
      <c r="G393" s="234"/>
      <c r="H393" s="232" t="s">
        <v>247</v>
      </c>
      <c r="I393" s="235">
        <f t="shared" si="17"/>
        <v>28055.521896044054</v>
      </c>
      <c r="J393" s="258">
        <f>IFERROR(MIN('MP Calculations'!$E$29/I393,1),"-")</f>
        <v>1</v>
      </c>
      <c r="K393" s="259"/>
      <c r="L393" s="235"/>
      <c r="M393" s="235"/>
      <c r="N393" s="235"/>
      <c r="O393" s="296">
        <v>1210595.405762346</v>
      </c>
      <c r="P393" s="260">
        <f t="shared" si="19"/>
        <v>1210595.405762346</v>
      </c>
    </row>
    <row r="394" spans="3:16" x14ac:dyDescent="0.2">
      <c r="C394" s="235"/>
      <c r="D394" s="261" t="s">
        <v>285</v>
      </c>
      <c r="E394" s="216">
        <v>48761</v>
      </c>
      <c r="F394" s="257" t="str">
        <f t="shared" si="18"/>
        <v>2033-34</v>
      </c>
      <c r="G394" s="234"/>
      <c r="H394" s="232" t="s">
        <v>247</v>
      </c>
      <c r="I394" s="235">
        <f t="shared" si="17"/>
        <v>28055.521896044054</v>
      </c>
      <c r="J394" s="258">
        <f>IFERROR(MIN('MP Calculations'!$E$29/I394,1),"-")</f>
        <v>1</v>
      </c>
      <c r="K394" s="259"/>
      <c r="L394" s="235"/>
      <c r="M394" s="235"/>
      <c r="N394" s="235"/>
      <c r="O394" s="296">
        <v>126792.26156626974</v>
      </c>
      <c r="P394" s="260">
        <f t="shared" si="19"/>
        <v>126792.26156626974</v>
      </c>
    </row>
    <row r="395" spans="3:16" x14ac:dyDescent="0.2">
      <c r="C395" s="235"/>
      <c r="D395" s="261" t="s">
        <v>286</v>
      </c>
      <c r="E395" s="216">
        <v>48761</v>
      </c>
      <c r="F395" s="257" t="str">
        <f t="shared" si="18"/>
        <v>2033-34</v>
      </c>
      <c r="G395" s="234"/>
      <c r="H395" s="232" t="s">
        <v>247</v>
      </c>
      <c r="I395" s="235">
        <f t="shared" si="17"/>
        <v>28055.521896044054</v>
      </c>
      <c r="J395" s="258">
        <f>IFERROR(MIN('MP Calculations'!$E$29/I395,1),"-")</f>
        <v>1</v>
      </c>
      <c r="K395" s="259"/>
      <c r="L395" s="235"/>
      <c r="M395" s="235"/>
      <c r="N395" s="235"/>
      <c r="O395" s="296">
        <v>383641.82147733978</v>
      </c>
      <c r="P395" s="260">
        <f t="shared" si="19"/>
        <v>383641.82147733978</v>
      </c>
    </row>
    <row r="396" spans="3:16" x14ac:dyDescent="0.2">
      <c r="C396" s="235"/>
      <c r="D396" s="261" t="s">
        <v>287</v>
      </c>
      <c r="E396" s="216">
        <v>48761</v>
      </c>
      <c r="F396" s="257" t="str">
        <f t="shared" si="18"/>
        <v>2033-34</v>
      </c>
      <c r="G396" s="234"/>
      <c r="H396" s="232" t="s">
        <v>247</v>
      </c>
      <c r="I396" s="235">
        <f t="shared" si="17"/>
        <v>28055.521896044054</v>
      </c>
      <c r="J396" s="258">
        <f>IFERROR(MIN('MP Calculations'!$E$29/I396,1),"-")</f>
        <v>1</v>
      </c>
      <c r="K396" s="259"/>
      <c r="L396" s="235"/>
      <c r="M396" s="235"/>
      <c r="N396" s="235"/>
      <c r="O396" s="296">
        <v>156957.44070158803</v>
      </c>
      <c r="P396" s="260">
        <f t="shared" si="19"/>
        <v>156957.44070158803</v>
      </c>
    </row>
    <row r="397" spans="3:16" x14ac:dyDescent="0.2">
      <c r="C397" s="235"/>
      <c r="D397" s="261" t="s">
        <v>288</v>
      </c>
      <c r="E397" s="216">
        <v>48761</v>
      </c>
      <c r="F397" s="257" t="str">
        <f t="shared" si="18"/>
        <v>2033-34</v>
      </c>
      <c r="G397" s="234"/>
      <c r="H397" s="232" t="s">
        <v>247</v>
      </c>
      <c r="I397" s="235">
        <f t="shared" si="17"/>
        <v>28055.521896044054</v>
      </c>
      <c r="J397" s="258">
        <f>IFERROR(MIN('MP Calculations'!$E$29/I397,1),"-")</f>
        <v>1</v>
      </c>
      <c r="K397" s="259"/>
      <c r="L397" s="235"/>
      <c r="M397" s="235"/>
      <c r="N397" s="235"/>
      <c r="O397" s="296">
        <v>322409.49505365238</v>
      </c>
      <c r="P397" s="260">
        <f t="shared" si="19"/>
        <v>322409.49505365238</v>
      </c>
    </row>
    <row r="398" spans="3:16" x14ac:dyDescent="0.2">
      <c r="C398" s="235"/>
      <c r="D398" s="261" t="s">
        <v>289</v>
      </c>
      <c r="E398" s="216">
        <v>48761</v>
      </c>
      <c r="F398" s="257" t="str">
        <f t="shared" si="18"/>
        <v>2033-34</v>
      </c>
      <c r="G398" s="234"/>
      <c r="H398" s="232" t="s">
        <v>247</v>
      </c>
      <c r="I398" s="235">
        <f t="shared" si="17"/>
        <v>28055.521896044054</v>
      </c>
      <c r="J398" s="258">
        <f>IFERROR(MIN('MP Calculations'!$E$29/I398,1),"-")</f>
        <v>1</v>
      </c>
      <c r="K398" s="259"/>
      <c r="L398" s="235"/>
      <c r="M398" s="235"/>
      <c r="N398" s="235"/>
      <c r="O398" s="296">
        <v>218801.85824446927</v>
      </c>
      <c r="P398" s="260">
        <f t="shared" si="19"/>
        <v>218801.85824446927</v>
      </c>
    </row>
    <row r="399" spans="3:16" x14ac:dyDescent="0.2">
      <c r="C399" s="235"/>
      <c r="D399" s="261" t="s">
        <v>290</v>
      </c>
      <c r="E399" s="216">
        <v>48761</v>
      </c>
      <c r="F399" s="257" t="str">
        <f t="shared" si="18"/>
        <v>2033-34</v>
      </c>
      <c r="G399" s="234"/>
      <c r="H399" s="232" t="s">
        <v>247</v>
      </c>
      <c r="I399" s="235">
        <f t="shared" si="17"/>
        <v>28055.521896044054</v>
      </c>
      <c r="J399" s="258">
        <f>IFERROR(MIN('MP Calculations'!$E$29/I399,1),"-")</f>
        <v>1</v>
      </c>
      <c r="K399" s="259"/>
      <c r="L399" s="235"/>
      <c r="M399" s="235"/>
      <c r="N399" s="235"/>
      <c r="O399" s="296">
        <v>741255.1367665329</v>
      </c>
      <c r="P399" s="260">
        <f t="shared" si="19"/>
        <v>741255.1367665329</v>
      </c>
    </row>
    <row r="400" spans="3:16" x14ac:dyDescent="0.2">
      <c r="C400" s="235"/>
      <c r="D400" s="261" t="s">
        <v>291</v>
      </c>
      <c r="E400" s="216">
        <v>48761</v>
      </c>
      <c r="F400" s="257" t="str">
        <f t="shared" si="18"/>
        <v>2033-34</v>
      </c>
      <c r="G400" s="234"/>
      <c r="H400" s="232" t="s">
        <v>247</v>
      </c>
      <c r="I400" s="235">
        <f t="shared" si="17"/>
        <v>28055.521896044054</v>
      </c>
      <c r="J400" s="258">
        <f>IFERROR(MIN('MP Calculations'!$E$29/I400,1),"-")</f>
        <v>1</v>
      </c>
      <c r="K400" s="259"/>
      <c r="L400" s="235"/>
      <c r="M400" s="235"/>
      <c r="N400" s="235"/>
      <c r="O400" s="296">
        <v>1018571.6233328221</v>
      </c>
      <c r="P400" s="260">
        <f t="shared" si="19"/>
        <v>1018571.6233328221</v>
      </c>
    </row>
    <row r="401" spans="3:16" x14ac:dyDescent="0.2">
      <c r="C401" s="235"/>
      <c r="D401" s="261" t="s">
        <v>292</v>
      </c>
      <c r="E401" s="216">
        <v>48761</v>
      </c>
      <c r="F401" s="257" t="str">
        <f t="shared" si="18"/>
        <v>2033-34</v>
      </c>
      <c r="G401" s="234"/>
      <c r="H401" s="232" t="s">
        <v>247</v>
      </c>
      <c r="I401" s="235">
        <f t="shared" si="17"/>
        <v>28055.521896044054</v>
      </c>
      <c r="J401" s="258">
        <f>IFERROR(MIN('MP Calculations'!$E$29/I401,1),"-")</f>
        <v>1</v>
      </c>
      <c r="K401" s="259"/>
      <c r="L401" s="235"/>
      <c r="M401" s="235"/>
      <c r="N401" s="235"/>
      <c r="O401" s="296">
        <v>197767.7650963506</v>
      </c>
      <c r="P401" s="260">
        <f t="shared" si="19"/>
        <v>197767.7650963506</v>
      </c>
    </row>
    <row r="402" spans="3:16" x14ac:dyDescent="0.2">
      <c r="C402" s="235"/>
      <c r="D402" s="261" t="s">
        <v>293</v>
      </c>
      <c r="E402" s="216">
        <v>48761</v>
      </c>
      <c r="F402" s="257" t="str">
        <f t="shared" si="18"/>
        <v>2033-34</v>
      </c>
      <c r="G402" s="234"/>
      <c r="H402" s="232" t="s">
        <v>247</v>
      </c>
      <c r="I402" s="235">
        <f t="shared" si="17"/>
        <v>28055.521896044054</v>
      </c>
      <c r="J402" s="258">
        <f>IFERROR(MIN('MP Calculations'!$E$29/I402,1),"-")</f>
        <v>1</v>
      </c>
      <c r="K402" s="259"/>
      <c r="L402" s="235"/>
      <c r="M402" s="235"/>
      <c r="N402" s="235"/>
      <c r="O402" s="296">
        <v>1533533.3325709724</v>
      </c>
      <c r="P402" s="260">
        <f t="shared" si="19"/>
        <v>1533533.3325709724</v>
      </c>
    </row>
    <row r="403" spans="3:16" x14ac:dyDescent="0.2">
      <c r="C403" s="235"/>
      <c r="D403" s="261" t="s">
        <v>249</v>
      </c>
      <c r="E403" s="216">
        <v>48761</v>
      </c>
      <c r="F403" s="257" t="str">
        <f t="shared" si="18"/>
        <v>2033-34</v>
      </c>
      <c r="G403" s="234"/>
      <c r="H403" s="232" t="s">
        <v>247</v>
      </c>
      <c r="I403" s="235">
        <f t="shared" si="17"/>
        <v>28055.521896044054</v>
      </c>
      <c r="J403" s="258">
        <f>IFERROR(MIN('MP Calculations'!$E$29/I403,1),"-")</f>
        <v>1</v>
      </c>
      <c r="K403" s="259"/>
      <c r="L403" s="235"/>
      <c r="M403" s="235"/>
      <c r="N403" s="235"/>
      <c r="O403" s="296">
        <v>246893.5771518879</v>
      </c>
      <c r="P403" s="260">
        <f t="shared" si="19"/>
        <v>246893.5771518879</v>
      </c>
    </row>
    <row r="404" spans="3:16" x14ac:dyDescent="0.2">
      <c r="C404" s="235"/>
      <c r="D404" s="261" t="s">
        <v>250</v>
      </c>
      <c r="E404" s="216">
        <v>48761</v>
      </c>
      <c r="F404" s="257" t="str">
        <f t="shared" si="18"/>
        <v>2033-34</v>
      </c>
      <c r="G404" s="234"/>
      <c r="H404" s="232" t="s">
        <v>247</v>
      </c>
      <c r="I404" s="235">
        <f t="shared" si="17"/>
        <v>28055.521896044054</v>
      </c>
      <c r="J404" s="258">
        <f>IFERROR(MIN('MP Calculations'!$E$29/I404,1),"-")</f>
        <v>1</v>
      </c>
      <c r="K404" s="259"/>
      <c r="L404" s="235"/>
      <c r="M404" s="235"/>
      <c r="N404" s="235"/>
      <c r="O404" s="296">
        <v>355347.84136244917</v>
      </c>
      <c r="P404" s="260">
        <f t="shared" si="19"/>
        <v>355347.84136244917</v>
      </c>
    </row>
    <row r="405" spans="3:16" x14ac:dyDescent="0.2">
      <c r="C405" s="235"/>
      <c r="D405" s="261" t="s">
        <v>251</v>
      </c>
      <c r="E405" s="216">
        <v>48761</v>
      </c>
      <c r="F405" s="257" t="str">
        <f t="shared" si="18"/>
        <v>2033-34</v>
      </c>
      <c r="G405" s="234"/>
      <c r="H405" s="232" t="s">
        <v>247</v>
      </c>
      <c r="I405" s="235">
        <f t="shared" si="17"/>
        <v>28055.521896044054</v>
      </c>
      <c r="J405" s="258">
        <f>IFERROR(MIN('MP Calculations'!$E$29/I405,1),"-")</f>
        <v>1</v>
      </c>
      <c r="K405" s="259"/>
      <c r="L405" s="235"/>
      <c r="M405" s="235"/>
      <c r="N405" s="235"/>
      <c r="O405" s="296">
        <v>89186.613858679819</v>
      </c>
      <c r="P405" s="260">
        <f t="shared" si="19"/>
        <v>89186.613858679819</v>
      </c>
    </row>
    <row r="406" spans="3:16" x14ac:dyDescent="0.2">
      <c r="C406" s="235"/>
      <c r="D406" s="261" t="s">
        <v>252</v>
      </c>
      <c r="E406" s="216">
        <v>48761</v>
      </c>
      <c r="F406" s="257" t="str">
        <f t="shared" si="18"/>
        <v>2033-34</v>
      </c>
      <c r="G406" s="234"/>
      <c r="H406" s="232" t="s">
        <v>247</v>
      </c>
      <c r="I406" s="235">
        <f t="shared" si="17"/>
        <v>28055.521896044054</v>
      </c>
      <c r="J406" s="258">
        <f>IFERROR(MIN('MP Calculations'!$E$29/I406,1),"-")</f>
        <v>1</v>
      </c>
      <c r="K406" s="259"/>
      <c r="L406" s="235"/>
      <c r="M406" s="235"/>
      <c r="N406" s="235"/>
      <c r="O406" s="296">
        <v>212202.50261822689</v>
      </c>
      <c r="P406" s="260">
        <f t="shared" si="19"/>
        <v>212202.50261822689</v>
      </c>
    </row>
    <row r="407" spans="3:16" x14ac:dyDescent="0.2">
      <c r="C407" s="235"/>
      <c r="D407" s="261" t="s">
        <v>253</v>
      </c>
      <c r="E407" s="216">
        <v>48761</v>
      </c>
      <c r="F407" s="257" t="str">
        <f t="shared" si="18"/>
        <v>2033-34</v>
      </c>
      <c r="G407" s="234"/>
      <c r="H407" s="232" t="s">
        <v>247</v>
      </c>
      <c r="I407" s="235">
        <f t="shared" ref="I407:I470" si="20">$I$22</f>
        <v>28055.521896044054</v>
      </c>
      <c r="J407" s="258">
        <f>IFERROR(MIN('MP Calculations'!$E$29/I407,1),"-")</f>
        <v>1</v>
      </c>
      <c r="K407" s="259"/>
      <c r="L407" s="235"/>
      <c r="M407" s="235"/>
      <c r="N407" s="235"/>
      <c r="O407" s="296">
        <v>106049.03223064367</v>
      </c>
      <c r="P407" s="260">
        <f t="shared" si="19"/>
        <v>106049.03223064367</v>
      </c>
    </row>
    <row r="408" spans="3:16" x14ac:dyDescent="0.2">
      <c r="C408" s="235"/>
      <c r="D408" s="261" t="s">
        <v>254</v>
      </c>
      <c r="E408" s="216">
        <v>48761</v>
      </c>
      <c r="F408" s="257" t="str">
        <f t="shared" si="18"/>
        <v>2033-34</v>
      </c>
      <c r="G408" s="234"/>
      <c r="H408" s="232" t="s">
        <v>247</v>
      </c>
      <c r="I408" s="235">
        <f t="shared" si="20"/>
        <v>28055.521896044054</v>
      </c>
      <c r="J408" s="258">
        <f>IFERROR(MIN('MP Calculations'!$E$29/I408,1),"-")</f>
        <v>1</v>
      </c>
      <c r="K408" s="259"/>
      <c r="L408" s="235"/>
      <c r="M408" s="235"/>
      <c r="N408" s="235"/>
      <c r="O408" s="296">
        <v>70895.908846829319</v>
      </c>
      <c r="P408" s="260">
        <f t="shared" si="19"/>
        <v>70895.908846829319</v>
      </c>
    </row>
    <row r="409" spans="3:16" x14ac:dyDescent="0.2">
      <c r="C409" s="235"/>
      <c r="D409" s="261" t="s">
        <v>255</v>
      </c>
      <c r="E409" s="216">
        <v>48761</v>
      </c>
      <c r="F409" s="257" t="str">
        <f t="shared" si="18"/>
        <v>2033-34</v>
      </c>
      <c r="G409" s="234"/>
      <c r="H409" s="232" t="s">
        <v>247</v>
      </c>
      <c r="I409" s="235">
        <f t="shared" si="20"/>
        <v>28055.521896044054</v>
      </c>
      <c r="J409" s="258">
        <f>IFERROR(MIN('MP Calculations'!$E$29/I409,1),"-")</f>
        <v>1</v>
      </c>
      <c r="K409" s="259"/>
      <c r="L409" s="235"/>
      <c r="M409" s="235"/>
      <c r="N409" s="235"/>
      <c r="O409" s="296">
        <v>228830.42921979583</v>
      </c>
      <c r="P409" s="260">
        <f t="shared" si="19"/>
        <v>228830.42921979583</v>
      </c>
    </row>
    <row r="410" spans="3:16" x14ac:dyDescent="0.2">
      <c r="C410" s="235"/>
      <c r="D410" s="261" t="s">
        <v>376</v>
      </c>
      <c r="E410" s="216">
        <v>48761</v>
      </c>
      <c r="F410" s="257" t="str">
        <f t="shared" si="18"/>
        <v>2033-34</v>
      </c>
      <c r="G410" s="234"/>
      <c r="H410" s="232" t="s">
        <v>247</v>
      </c>
      <c r="I410" s="235">
        <f t="shared" si="20"/>
        <v>28055.521896044054</v>
      </c>
      <c r="J410" s="258">
        <f>IFERROR(MIN('MP Calculations'!$E$29/I410,1),"-")</f>
        <v>1</v>
      </c>
      <c r="K410" s="259"/>
      <c r="L410" s="235"/>
      <c r="M410" s="235"/>
      <c r="N410" s="235"/>
      <c r="O410" s="296">
        <v>126.12890027213599</v>
      </c>
      <c r="P410" s="260">
        <f t="shared" si="19"/>
        <v>126.12890027213599</v>
      </c>
    </row>
    <row r="411" spans="3:16" x14ac:dyDescent="0.2">
      <c r="C411" s="235"/>
      <c r="D411" s="261" t="s">
        <v>377</v>
      </c>
      <c r="E411" s="216">
        <v>48761</v>
      </c>
      <c r="F411" s="257" t="str">
        <f t="shared" si="18"/>
        <v>2033-34</v>
      </c>
      <c r="G411" s="234"/>
      <c r="H411" s="232" t="s">
        <v>247</v>
      </c>
      <c r="I411" s="235">
        <f t="shared" si="20"/>
        <v>28055.521896044054</v>
      </c>
      <c r="J411" s="258">
        <f>IFERROR(MIN('MP Calculations'!$E$29/I411,1),"-")</f>
        <v>1</v>
      </c>
      <c r="K411" s="259"/>
      <c r="L411" s="235"/>
      <c r="M411" s="235"/>
      <c r="N411" s="235"/>
      <c r="O411" s="296">
        <v>20763.291398618901</v>
      </c>
      <c r="P411" s="260">
        <f t="shared" si="19"/>
        <v>20763.291398618901</v>
      </c>
    </row>
    <row r="412" spans="3:16" x14ac:dyDescent="0.2">
      <c r="C412" s="235"/>
      <c r="D412" s="261" t="s">
        <v>350</v>
      </c>
      <c r="E412" s="216">
        <v>48761</v>
      </c>
      <c r="F412" s="257" t="str">
        <f t="shared" si="18"/>
        <v>2033-34</v>
      </c>
      <c r="G412" s="234"/>
      <c r="H412" s="232" t="s">
        <v>247</v>
      </c>
      <c r="I412" s="235">
        <f t="shared" si="20"/>
        <v>28055.521896044054</v>
      </c>
      <c r="J412" s="258">
        <f>IFERROR(MIN('MP Calculations'!$E$29/I412,1),"-")</f>
        <v>1</v>
      </c>
      <c r="K412" s="259"/>
      <c r="L412" s="235"/>
      <c r="M412" s="235"/>
      <c r="N412" s="235"/>
      <c r="O412" s="296">
        <v>82417.497689334588</v>
      </c>
      <c r="P412" s="260">
        <f t="shared" si="19"/>
        <v>82417.497689334588</v>
      </c>
    </row>
    <row r="413" spans="3:16" x14ac:dyDescent="0.2">
      <c r="C413" s="235"/>
      <c r="D413" s="261" t="s">
        <v>538</v>
      </c>
      <c r="E413" s="216">
        <v>48761</v>
      </c>
      <c r="F413" s="257" t="str">
        <f t="shared" si="18"/>
        <v>2033-34</v>
      </c>
      <c r="G413" s="234"/>
      <c r="H413" s="232" t="s">
        <v>247</v>
      </c>
      <c r="I413" s="235">
        <f t="shared" si="20"/>
        <v>28055.521896044054</v>
      </c>
      <c r="J413" s="258">
        <f>IFERROR(MIN('MP Calculations'!$E$29/I413,1),"-")</f>
        <v>1</v>
      </c>
      <c r="K413" s="259"/>
      <c r="L413" s="235"/>
      <c r="M413" s="235"/>
      <c r="N413" s="235"/>
      <c r="O413" s="296">
        <v>120139440.90317255</v>
      </c>
      <c r="P413" s="260">
        <f t="shared" si="19"/>
        <v>120139440.90317255</v>
      </c>
    </row>
    <row r="414" spans="3:16" x14ac:dyDescent="0.2">
      <c r="C414" s="235"/>
      <c r="D414" s="261" t="s">
        <v>256</v>
      </c>
      <c r="E414" s="216">
        <v>49126</v>
      </c>
      <c r="F414" s="257" t="str">
        <f t="shared" si="18"/>
        <v>2034-35</v>
      </c>
      <c r="G414" s="234"/>
      <c r="H414" s="232" t="s">
        <v>247</v>
      </c>
      <c r="I414" s="235">
        <f t="shared" si="20"/>
        <v>28055.521896044054</v>
      </c>
      <c r="J414" s="258">
        <f>IFERROR(MIN('MP Calculations'!$E$29/I414,1),"-")</f>
        <v>1</v>
      </c>
      <c r="K414" s="259"/>
      <c r="L414" s="235"/>
      <c r="M414" s="235"/>
      <c r="N414" s="235"/>
      <c r="O414" s="296">
        <v>79164.64324161454</v>
      </c>
      <c r="P414" s="260">
        <f t="shared" si="19"/>
        <v>79164.64324161454</v>
      </c>
    </row>
    <row r="415" spans="3:16" x14ac:dyDescent="0.2">
      <c r="C415" s="235"/>
      <c r="D415" s="261" t="s">
        <v>257</v>
      </c>
      <c r="E415" s="216">
        <v>49126</v>
      </c>
      <c r="F415" s="257" t="str">
        <f t="shared" si="18"/>
        <v>2034-35</v>
      </c>
      <c r="G415" s="234"/>
      <c r="H415" s="232" t="s">
        <v>247</v>
      </c>
      <c r="I415" s="235">
        <f t="shared" si="20"/>
        <v>28055.521896044054</v>
      </c>
      <c r="J415" s="258">
        <f>IFERROR(MIN('MP Calculations'!$E$29/I415,1),"-")</f>
        <v>1</v>
      </c>
      <c r="K415" s="259"/>
      <c r="L415" s="235"/>
      <c r="M415" s="235"/>
      <c r="N415" s="235"/>
      <c r="O415" s="296">
        <v>1408031.3183311101</v>
      </c>
      <c r="P415" s="260">
        <f t="shared" si="19"/>
        <v>1408031.3183311101</v>
      </c>
    </row>
    <row r="416" spans="3:16" x14ac:dyDescent="0.2">
      <c r="C416" s="235"/>
      <c r="D416" s="261" t="s">
        <v>294</v>
      </c>
      <c r="E416" s="216">
        <v>49126</v>
      </c>
      <c r="F416" s="257" t="str">
        <f t="shared" si="18"/>
        <v>2034-35</v>
      </c>
      <c r="G416" s="234"/>
      <c r="H416" s="232" t="s">
        <v>247</v>
      </c>
      <c r="I416" s="235">
        <f t="shared" si="20"/>
        <v>28055.521896044054</v>
      </c>
      <c r="J416" s="258">
        <f>IFERROR(MIN('MP Calculations'!$E$29/I416,1),"-")</f>
        <v>1</v>
      </c>
      <c r="K416" s="259"/>
      <c r="L416" s="235"/>
      <c r="M416" s="235"/>
      <c r="N416" s="235"/>
      <c r="O416" s="296">
        <v>1359405.1240010553</v>
      </c>
      <c r="P416" s="260">
        <f t="shared" si="19"/>
        <v>1359405.1240010553</v>
      </c>
    </row>
    <row r="417" spans="3:16" x14ac:dyDescent="0.2">
      <c r="C417" s="235"/>
      <c r="D417" s="261" t="s">
        <v>259</v>
      </c>
      <c r="E417" s="216">
        <v>49126</v>
      </c>
      <c r="F417" s="257" t="str">
        <f t="shared" si="18"/>
        <v>2034-35</v>
      </c>
      <c r="G417" s="234"/>
      <c r="H417" s="232" t="s">
        <v>247</v>
      </c>
      <c r="I417" s="235">
        <f t="shared" si="20"/>
        <v>28055.521896044054</v>
      </c>
      <c r="J417" s="258">
        <f>IFERROR(MIN('MP Calculations'!$E$29/I417,1),"-")</f>
        <v>1</v>
      </c>
      <c r="K417" s="259"/>
      <c r="L417" s="235"/>
      <c r="M417" s="235"/>
      <c r="N417" s="235"/>
      <c r="O417" s="296">
        <v>437574.05996886687</v>
      </c>
      <c r="P417" s="260">
        <f t="shared" si="19"/>
        <v>437574.05996886687</v>
      </c>
    </row>
    <row r="418" spans="3:16" x14ac:dyDescent="0.2">
      <c r="C418" s="235"/>
      <c r="D418" s="261" t="s">
        <v>260</v>
      </c>
      <c r="E418" s="216">
        <v>49126</v>
      </c>
      <c r="F418" s="257" t="str">
        <f t="shared" si="18"/>
        <v>2034-35</v>
      </c>
      <c r="G418" s="234"/>
      <c r="H418" s="232" t="s">
        <v>247</v>
      </c>
      <c r="I418" s="235">
        <f t="shared" si="20"/>
        <v>28055.521896044054</v>
      </c>
      <c r="J418" s="258">
        <f>IFERROR(MIN('MP Calculations'!$E$29/I418,1),"-")</f>
        <v>1</v>
      </c>
      <c r="K418" s="259"/>
      <c r="L418" s="235"/>
      <c r="M418" s="235"/>
      <c r="N418" s="235"/>
      <c r="O418" s="296">
        <v>2127092.1549946121</v>
      </c>
      <c r="P418" s="260">
        <f t="shared" si="19"/>
        <v>2127092.1549946121</v>
      </c>
    </row>
    <row r="419" spans="3:16" x14ac:dyDescent="0.2">
      <c r="C419" s="235"/>
      <c r="D419" s="261" t="s">
        <v>261</v>
      </c>
      <c r="E419" s="216">
        <v>49126</v>
      </c>
      <c r="F419" s="257" t="str">
        <f t="shared" si="18"/>
        <v>2034-35</v>
      </c>
      <c r="G419" s="234"/>
      <c r="H419" s="232" t="s">
        <v>247</v>
      </c>
      <c r="I419" s="235">
        <f t="shared" si="20"/>
        <v>28055.521896044054</v>
      </c>
      <c r="J419" s="258">
        <f>IFERROR(MIN('MP Calculations'!$E$29/I419,1),"-")</f>
        <v>1</v>
      </c>
      <c r="K419" s="259"/>
      <c r="L419" s="235"/>
      <c r="M419" s="235"/>
      <c r="N419" s="235"/>
      <c r="O419" s="296">
        <v>658942.21173191466</v>
      </c>
      <c r="P419" s="260">
        <f t="shared" si="19"/>
        <v>658942.21173191466</v>
      </c>
    </row>
    <row r="420" spans="3:16" x14ac:dyDescent="0.2">
      <c r="C420" s="235"/>
      <c r="D420" s="261" t="s">
        <v>262</v>
      </c>
      <c r="E420" s="216">
        <v>49126</v>
      </c>
      <c r="F420" s="257" t="str">
        <f t="shared" si="18"/>
        <v>2034-35</v>
      </c>
      <c r="G420" s="234"/>
      <c r="H420" s="232" t="s">
        <v>247</v>
      </c>
      <c r="I420" s="235">
        <f t="shared" si="20"/>
        <v>28055.521896044054</v>
      </c>
      <c r="J420" s="258">
        <f>IFERROR(MIN('MP Calculations'!$E$29/I420,1),"-")</f>
        <v>1</v>
      </c>
      <c r="K420" s="259"/>
      <c r="L420" s="235"/>
      <c r="M420" s="235"/>
      <c r="N420" s="235"/>
      <c r="O420" s="296">
        <v>532083.81891414535</v>
      </c>
      <c r="P420" s="260">
        <f t="shared" si="19"/>
        <v>532083.81891414535</v>
      </c>
    </row>
    <row r="421" spans="3:16" x14ac:dyDescent="0.2">
      <c r="C421" s="235"/>
      <c r="D421" s="261" t="s">
        <v>393</v>
      </c>
      <c r="E421" s="216">
        <v>49126</v>
      </c>
      <c r="F421" s="257" t="str">
        <f t="shared" si="18"/>
        <v>2034-35</v>
      </c>
      <c r="G421" s="234"/>
      <c r="H421" s="232" t="s">
        <v>247</v>
      </c>
      <c r="I421" s="235">
        <f t="shared" si="20"/>
        <v>28055.521896044054</v>
      </c>
      <c r="J421" s="258">
        <f>IFERROR(MIN('MP Calculations'!$E$29/I421,1),"-")</f>
        <v>1</v>
      </c>
      <c r="K421" s="259"/>
      <c r="L421" s="235"/>
      <c r="M421" s="235"/>
      <c r="N421" s="235"/>
      <c r="O421" s="296">
        <v>4369367.2227929356</v>
      </c>
      <c r="P421" s="260">
        <f t="shared" si="19"/>
        <v>4369367.2227929356</v>
      </c>
    </row>
    <row r="422" spans="3:16" x14ac:dyDescent="0.2">
      <c r="C422" s="235"/>
      <c r="D422" s="261" t="s">
        <v>394</v>
      </c>
      <c r="E422" s="216">
        <v>49126</v>
      </c>
      <c r="F422" s="257" t="str">
        <f t="shared" si="18"/>
        <v>2034-35</v>
      </c>
      <c r="G422" s="234"/>
      <c r="H422" s="232" t="s">
        <v>247</v>
      </c>
      <c r="I422" s="235">
        <f t="shared" si="20"/>
        <v>28055.521896044054</v>
      </c>
      <c r="J422" s="258">
        <f>IFERROR(MIN('MP Calculations'!$E$29/I422,1),"-")</f>
        <v>1</v>
      </c>
      <c r="K422" s="259"/>
      <c r="L422" s="235"/>
      <c r="M422" s="235"/>
      <c r="N422" s="235"/>
      <c r="O422" s="296">
        <v>5424133.2798252702</v>
      </c>
      <c r="P422" s="260">
        <f t="shared" si="19"/>
        <v>5424133.2798252702</v>
      </c>
    </row>
    <row r="423" spans="3:16" x14ac:dyDescent="0.2">
      <c r="C423" s="235"/>
      <c r="D423" s="261" t="s">
        <v>395</v>
      </c>
      <c r="E423" s="216">
        <v>49126</v>
      </c>
      <c r="F423" s="257" t="str">
        <f t="shared" si="18"/>
        <v>2034-35</v>
      </c>
      <c r="G423" s="234"/>
      <c r="H423" s="232" t="s">
        <v>247</v>
      </c>
      <c r="I423" s="235">
        <f t="shared" si="20"/>
        <v>28055.521896044054</v>
      </c>
      <c r="J423" s="258">
        <f>IFERROR(MIN('MP Calculations'!$E$29/I423,1),"-")</f>
        <v>1</v>
      </c>
      <c r="K423" s="259"/>
      <c r="L423" s="235"/>
      <c r="M423" s="235"/>
      <c r="N423" s="235"/>
      <c r="O423" s="296">
        <v>2273415.9459656617</v>
      </c>
      <c r="P423" s="260">
        <f t="shared" si="19"/>
        <v>2273415.9459656617</v>
      </c>
    </row>
    <row r="424" spans="3:16" x14ac:dyDescent="0.2">
      <c r="C424" s="235"/>
      <c r="D424" s="261" t="s">
        <v>396</v>
      </c>
      <c r="E424" s="216">
        <v>49126</v>
      </c>
      <c r="F424" s="257" t="str">
        <f t="shared" si="18"/>
        <v>2034-35</v>
      </c>
      <c r="G424" s="234"/>
      <c r="H424" s="232" t="s">
        <v>247</v>
      </c>
      <c r="I424" s="235">
        <f t="shared" si="20"/>
        <v>28055.521896044054</v>
      </c>
      <c r="J424" s="258">
        <f>IFERROR(MIN('MP Calculations'!$E$29/I424,1),"-")</f>
        <v>1</v>
      </c>
      <c r="K424" s="259"/>
      <c r="L424" s="235"/>
      <c r="M424" s="235"/>
      <c r="N424" s="235"/>
      <c r="O424" s="296">
        <v>2077265.7751017485</v>
      </c>
      <c r="P424" s="260">
        <f t="shared" si="19"/>
        <v>2077265.7751017485</v>
      </c>
    </row>
    <row r="425" spans="3:16" x14ac:dyDescent="0.2">
      <c r="C425" s="235"/>
      <c r="D425" s="261" t="s">
        <v>397</v>
      </c>
      <c r="E425" s="216">
        <v>49126</v>
      </c>
      <c r="F425" s="257" t="str">
        <f t="shared" si="18"/>
        <v>2034-35</v>
      </c>
      <c r="G425" s="234"/>
      <c r="H425" s="232" t="s">
        <v>247</v>
      </c>
      <c r="I425" s="235">
        <f t="shared" si="20"/>
        <v>28055.521896044054</v>
      </c>
      <c r="J425" s="258">
        <f>IFERROR(MIN('MP Calculations'!$E$29/I425,1),"-")</f>
        <v>1</v>
      </c>
      <c r="K425" s="259"/>
      <c r="L425" s="235"/>
      <c r="M425" s="235"/>
      <c r="N425" s="235"/>
      <c r="O425" s="296">
        <v>4283096.378476033</v>
      </c>
      <c r="P425" s="260">
        <f t="shared" si="19"/>
        <v>4283096.378476033</v>
      </c>
    </row>
    <row r="426" spans="3:16" x14ac:dyDescent="0.2">
      <c r="C426" s="235"/>
      <c r="D426" s="261" t="s">
        <v>398</v>
      </c>
      <c r="E426" s="216">
        <v>49126</v>
      </c>
      <c r="F426" s="257" t="str">
        <f t="shared" si="18"/>
        <v>2034-35</v>
      </c>
      <c r="G426" s="234"/>
      <c r="H426" s="232" t="s">
        <v>247</v>
      </c>
      <c r="I426" s="235">
        <f t="shared" si="20"/>
        <v>28055.521896044054</v>
      </c>
      <c r="J426" s="258">
        <f>IFERROR(MIN('MP Calculations'!$E$29/I426,1),"-")</f>
        <v>1</v>
      </c>
      <c r="K426" s="259"/>
      <c r="L426" s="235"/>
      <c r="M426" s="235"/>
      <c r="N426" s="235"/>
      <c r="O426" s="296">
        <v>21922854.701823957</v>
      </c>
      <c r="P426" s="260">
        <f t="shared" si="19"/>
        <v>21922854.701823957</v>
      </c>
    </row>
    <row r="427" spans="3:16" x14ac:dyDescent="0.2">
      <c r="C427" s="235"/>
      <c r="D427" s="261" t="s">
        <v>268</v>
      </c>
      <c r="E427" s="216">
        <v>49126</v>
      </c>
      <c r="F427" s="257" t="str">
        <f t="shared" si="18"/>
        <v>2034-35</v>
      </c>
      <c r="G427" s="234"/>
      <c r="H427" s="232" t="s">
        <v>247</v>
      </c>
      <c r="I427" s="235">
        <f t="shared" si="20"/>
        <v>28055.521896044054</v>
      </c>
      <c r="J427" s="258">
        <f>IFERROR(MIN('MP Calculations'!$E$29/I427,1),"-")</f>
        <v>1</v>
      </c>
      <c r="K427" s="259"/>
      <c r="L427" s="235"/>
      <c r="M427" s="235"/>
      <c r="N427" s="235"/>
      <c r="O427" s="296">
        <v>46668.439585371467</v>
      </c>
      <c r="P427" s="260">
        <f t="shared" si="19"/>
        <v>46668.439585371467</v>
      </c>
    </row>
    <row r="428" spans="3:16" x14ac:dyDescent="0.2">
      <c r="C428" s="235"/>
      <c r="D428" s="261" t="s">
        <v>269</v>
      </c>
      <c r="E428" s="216">
        <v>49126</v>
      </c>
      <c r="F428" s="257" t="str">
        <f t="shared" si="18"/>
        <v>2034-35</v>
      </c>
      <c r="G428" s="234"/>
      <c r="H428" s="232" t="s">
        <v>247</v>
      </c>
      <c r="I428" s="235">
        <f t="shared" si="20"/>
        <v>28055.521896044054</v>
      </c>
      <c r="J428" s="258">
        <f>IFERROR(MIN('MP Calculations'!$E$29/I428,1),"-")</f>
        <v>1</v>
      </c>
      <c r="K428" s="259"/>
      <c r="L428" s="235"/>
      <c r="M428" s="235"/>
      <c r="N428" s="235"/>
      <c r="O428" s="296">
        <v>89939.039513299067</v>
      </c>
      <c r="P428" s="260">
        <f t="shared" si="19"/>
        <v>89939.039513299067</v>
      </c>
    </row>
    <row r="429" spans="3:16" x14ac:dyDescent="0.2">
      <c r="C429" s="235"/>
      <c r="D429" s="261" t="s">
        <v>270</v>
      </c>
      <c r="E429" s="216">
        <v>49126</v>
      </c>
      <c r="F429" s="257" t="str">
        <f t="shared" si="18"/>
        <v>2034-35</v>
      </c>
      <c r="G429" s="234"/>
      <c r="H429" s="232" t="s">
        <v>247</v>
      </c>
      <c r="I429" s="235">
        <f t="shared" si="20"/>
        <v>28055.521896044054</v>
      </c>
      <c r="J429" s="258">
        <f>IFERROR(MIN('MP Calculations'!$E$29/I429,1),"-")</f>
        <v>1</v>
      </c>
      <c r="K429" s="259"/>
      <c r="L429" s="235"/>
      <c r="M429" s="235"/>
      <c r="N429" s="235"/>
      <c r="O429" s="296">
        <v>36095.002423220423</v>
      </c>
      <c r="P429" s="260">
        <f t="shared" si="19"/>
        <v>36095.002423220423</v>
      </c>
    </row>
    <row r="430" spans="3:16" x14ac:dyDescent="0.2">
      <c r="C430" s="235"/>
      <c r="D430" s="261" t="s">
        <v>271</v>
      </c>
      <c r="E430" s="216">
        <v>49126</v>
      </c>
      <c r="F430" s="257" t="str">
        <f t="shared" si="18"/>
        <v>2034-35</v>
      </c>
      <c r="G430" s="234"/>
      <c r="H430" s="232" t="s">
        <v>247</v>
      </c>
      <c r="I430" s="235">
        <f t="shared" si="20"/>
        <v>28055.521896044054</v>
      </c>
      <c r="J430" s="258">
        <f>IFERROR(MIN('MP Calculations'!$E$29/I430,1),"-")</f>
        <v>1</v>
      </c>
      <c r="K430" s="259"/>
      <c r="L430" s="235"/>
      <c r="M430" s="235"/>
      <c r="N430" s="235"/>
      <c r="O430" s="296">
        <v>112067.29182890485</v>
      </c>
      <c r="P430" s="260">
        <f t="shared" si="19"/>
        <v>112067.29182890485</v>
      </c>
    </row>
    <row r="431" spans="3:16" x14ac:dyDescent="0.2">
      <c r="C431" s="235"/>
      <c r="D431" s="261" t="s">
        <v>272</v>
      </c>
      <c r="E431" s="216">
        <v>49126</v>
      </c>
      <c r="F431" s="257" t="str">
        <f t="shared" si="18"/>
        <v>2034-35</v>
      </c>
      <c r="G431" s="234"/>
      <c r="H431" s="232" t="s">
        <v>247</v>
      </c>
      <c r="I431" s="235">
        <f t="shared" si="20"/>
        <v>28055.521896044054</v>
      </c>
      <c r="J431" s="258">
        <f>IFERROR(MIN('MP Calculations'!$E$29/I431,1),"-")</f>
        <v>1</v>
      </c>
      <c r="K431" s="259"/>
      <c r="L431" s="235"/>
      <c r="M431" s="235"/>
      <c r="N431" s="235"/>
      <c r="O431" s="296">
        <v>60825.168104351505</v>
      </c>
      <c r="P431" s="260">
        <f t="shared" si="19"/>
        <v>60825.168104351505</v>
      </c>
    </row>
    <row r="432" spans="3:16" x14ac:dyDescent="0.2">
      <c r="C432" s="235"/>
      <c r="D432" s="261" t="s">
        <v>273</v>
      </c>
      <c r="E432" s="216">
        <v>49126</v>
      </c>
      <c r="F432" s="257" t="str">
        <f t="shared" si="18"/>
        <v>2034-35</v>
      </c>
      <c r="G432" s="234"/>
      <c r="H432" s="232" t="s">
        <v>247</v>
      </c>
      <c r="I432" s="235">
        <f t="shared" si="20"/>
        <v>28055.521896044054</v>
      </c>
      <c r="J432" s="258">
        <f>IFERROR(MIN('MP Calculations'!$E$29/I432,1),"-")</f>
        <v>1</v>
      </c>
      <c r="K432" s="259"/>
      <c r="L432" s="235"/>
      <c r="M432" s="235"/>
      <c r="N432" s="235"/>
      <c r="O432" s="296">
        <v>91030.14400985511</v>
      </c>
      <c r="P432" s="260">
        <f t="shared" si="19"/>
        <v>91030.14400985511</v>
      </c>
    </row>
    <row r="433" spans="3:16" x14ac:dyDescent="0.2">
      <c r="C433" s="235"/>
      <c r="D433" s="261" t="s">
        <v>274</v>
      </c>
      <c r="E433" s="216">
        <v>49126</v>
      </c>
      <c r="F433" s="257" t="str">
        <f t="shared" si="18"/>
        <v>2034-35</v>
      </c>
      <c r="G433" s="234"/>
      <c r="H433" s="232" t="s">
        <v>247</v>
      </c>
      <c r="I433" s="235">
        <f t="shared" si="20"/>
        <v>28055.521896044054</v>
      </c>
      <c r="J433" s="258">
        <f>IFERROR(MIN('MP Calculations'!$E$29/I433,1),"-")</f>
        <v>1</v>
      </c>
      <c r="K433" s="259"/>
      <c r="L433" s="235"/>
      <c r="M433" s="235"/>
      <c r="N433" s="235"/>
      <c r="O433" s="296">
        <v>70471.196744656481</v>
      </c>
      <c r="P433" s="260">
        <f t="shared" si="19"/>
        <v>70471.196744656481</v>
      </c>
    </row>
    <row r="434" spans="3:16" x14ac:dyDescent="0.2">
      <c r="C434" s="235"/>
      <c r="D434" s="261" t="s">
        <v>275</v>
      </c>
      <c r="E434" s="216">
        <v>49126</v>
      </c>
      <c r="F434" s="257" t="str">
        <f t="shared" si="18"/>
        <v>2034-35</v>
      </c>
      <c r="G434" s="234"/>
      <c r="H434" s="232" t="s">
        <v>247</v>
      </c>
      <c r="I434" s="235">
        <f t="shared" si="20"/>
        <v>28055.521896044054</v>
      </c>
      <c r="J434" s="258">
        <f>IFERROR(MIN('MP Calculations'!$E$29/I434,1),"-")</f>
        <v>1</v>
      </c>
      <c r="K434" s="259"/>
      <c r="L434" s="235"/>
      <c r="M434" s="235"/>
      <c r="N434" s="235"/>
      <c r="O434" s="296">
        <v>53599.015427400853</v>
      </c>
      <c r="P434" s="260">
        <f t="shared" si="19"/>
        <v>53599.015427400853</v>
      </c>
    </row>
    <row r="435" spans="3:16" x14ac:dyDescent="0.2">
      <c r="C435" s="235"/>
      <c r="D435" s="261" t="s">
        <v>276</v>
      </c>
      <c r="E435" s="216">
        <v>49126</v>
      </c>
      <c r="F435" s="257" t="str">
        <f t="shared" si="18"/>
        <v>2034-35</v>
      </c>
      <c r="G435" s="234"/>
      <c r="H435" s="232" t="s">
        <v>247</v>
      </c>
      <c r="I435" s="235">
        <f t="shared" si="20"/>
        <v>28055.521896044054</v>
      </c>
      <c r="J435" s="258">
        <f>IFERROR(MIN('MP Calculations'!$E$29/I435,1),"-")</f>
        <v>1</v>
      </c>
      <c r="K435" s="259"/>
      <c r="L435" s="235"/>
      <c r="M435" s="235"/>
      <c r="N435" s="235"/>
      <c r="O435" s="296">
        <v>67533.072946287473</v>
      </c>
      <c r="P435" s="260">
        <f t="shared" si="19"/>
        <v>67533.072946287473</v>
      </c>
    </row>
    <row r="436" spans="3:16" x14ac:dyDescent="0.2">
      <c r="C436" s="235"/>
      <c r="D436" s="261" t="s">
        <v>277</v>
      </c>
      <c r="E436" s="216">
        <v>49126</v>
      </c>
      <c r="F436" s="257" t="str">
        <f t="shared" si="18"/>
        <v>2034-35</v>
      </c>
      <c r="G436" s="234"/>
      <c r="H436" s="232" t="s">
        <v>247</v>
      </c>
      <c r="I436" s="235">
        <f t="shared" si="20"/>
        <v>28055.521896044054</v>
      </c>
      <c r="J436" s="258">
        <f>IFERROR(MIN('MP Calculations'!$E$29/I436,1),"-")</f>
        <v>1</v>
      </c>
      <c r="K436" s="259"/>
      <c r="L436" s="235"/>
      <c r="M436" s="235"/>
      <c r="N436" s="235"/>
      <c r="O436" s="296">
        <v>126553.32107989222</v>
      </c>
      <c r="P436" s="260">
        <f t="shared" si="19"/>
        <v>126553.32107989222</v>
      </c>
    </row>
    <row r="437" spans="3:16" x14ac:dyDescent="0.2">
      <c r="C437" s="235"/>
      <c r="D437" s="261" t="s">
        <v>278</v>
      </c>
      <c r="E437" s="216">
        <v>49126</v>
      </c>
      <c r="F437" s="257" t="str">
        <f t="shared" ref="F437:F500" si="21">IF(E437="","-",IF(E437&lt;$E$15,"ERROR - date outside of range",IF(MONTH(E437)&gt;=7,YEAR(E437)&amp;"-"&amp;RIGHT(YEAR(E437),2)+1,YEAR(E437)-1&amp;"-"&amp;RIGHT(YEAR(E437),2))))</f>
        <v>2034-35</v>
      </c>
      <c r="G437" s="234"/>
      <c r="H437" s="232" t="s">
        <v>247</v>
      </c>
      <c r="I437" s="235">
        <f t="shared" si="20"/>
        <v>28055.521896044054</v>
      </c>
      <c r="J437" s="258">
        <f>IFERROR(MIN('MP Calculations'!$E$29/I437,1),"-")</f>
        <v>1</v>
      </c>
      <c r="K437" s="259"/>
      <c r="L437" s="235"/>
      <c r="M437" s="235"/>
      <c r="N437" s="235"/>
      <c r="O437" s="296">
        <v>378826.43393087026</v>
      </c>
      <c r="P437" s="260">
        <f t="shared" ref="P437:P500" si="22">IF(O437="-","-",IF(E437&lt;$E$15,0,O437*J437))</f>
        <v>378826.43393087026</v>
      </c>
    </row>
    <row r="438" spans="3:16" x14ac:dyDescent="0.2">
      <c r="C438" s="235"/>
      <c r="D438" s="261" t="s">
        <v>279</v>
      </c>
      <c r="E438" s="216">
        <v>49126</v>
      </c>
      <c r="F438" s="257" t="str">
        <f t="shared" si="21"/>
        <v>2034-35</v>
      </c>
      <c r="G438" s="234"/>
      <c r="H438" s="232" t="s">
        <v>247</v>
      </c>
      <c r="I438" s="235">
        <f t="shared" si="20"/>
        <v>28055.521896044054</v>
      </c>
      <c r="J438" s="258">
        <f>IFERROR(MIN('MP Calculations'!$E$29/I438,1),"-")</f>
        <v>1</v>
      </c>
      <c r="K438" s="259"/>
      <c r="L438" s="235"/>
      <c r="M438" s="235"/>
      <c r="N438" s="235"/>
      <c r="O438" s="296">
        <v>93365.813264193057</v>
      </c>
      <c r="P438" s="260">
        <f t="shared" si="22"/>
        <v>93365.813264193057</v>
      </c>
    </row>
    <row r="439" spans="3:16" x14ac:dyDescent="0.2">
      <c r="C439" s="235"/>
      <c r="D439" s="261" t="s">
        <v>280</v>
      </c>
      <c r="E439" s="216">
        <v>49126</v>
      </c>
      <c r="F439" s="257" t="str">
        <f t="shared" si="21"/>
        <v>2034-35</v>
      </c>
      <c r="G439" s="234"/>
      <c r="H439" s="232" t="s">
        <v>247</v>
      </c>
      <c r="I439" s="235">
        <f t="shared" si="20"/>
        <v>28055.521896044054</v>
      </c>
      <c r="J439" s="258">
        <f>IFERROR(MIN('MP Calculations'!$E$29/I439,1),"-")</f>
        <v>1</v>
      </c>
      <c r="K439" s="259"/>
      <c r="L439" s="235"/>
      <c r="M439" s="235"/>
      <c r="N439" s="235"/>
      <c r="O439" s="296">
        <v>166962.97541359675</v>
      </c>
      <c r="P439" s="260">
        <f t="shared" si="22"/>
        <v>166962.97541359675</v>
      </c>
    </row>
    <row r="440" spans="3:16" x14ac:dyDescent="0.2">
      <c r="C440" s="235"/>
      <c r="D440" s="261" t="s">
        <v>281</v>
      </c>
      <c r="E440" s="216">
        <v>49126</v>
      </c>
      <c r="F440" s="257" t="str">
        <f t="shared" si="21"/>
        <v>2034-35</v>
      </c>
      <c r="G440" s="234"/>
      <c r="H440" s="232" t="s">
        <v>247</v>
      </c>
      <c r="I440" s="235">
        <f t="shared" si="20"/>
        <v>28055.521896044054</v>
      </c>
      <c r="J440" s="258">
        <f>IFERROR(MIN('MP Calculations'!$E$29/I440,1),"-")</f>
        <v>1</v>
      </c>
      <c r="K440" s="259"/>
      <c r="L440" s="235"/>
      <c r="M440" s="235"/>
      <c r="N440" s="235"/>
      <c r="O440" s="296">
        <v>3439636.3515840522</v>
      </c>
      <c r="P440" s="260">
        <f t="shared" si="22"/>
        <v>3439636.3515840522</v>
      </c>
    </row>
    <row r="441" spans="3:16" x14ac:dyDescent="0.2">
      <c r="C441" s="235"/>
      <c r="D441" s="261" t="s">
        <v>282</v>
      </c>
      <c r="E441" s="216">
        <v>49126</v>
      </c>
      <c r="F441" s="257" t="str">
        <f t="shared" si="21"/>
        <v>2034-35</v>
      </c>
      <c r="G441" s="234"/>
      <c r="H441" s="232" t="s">
        <v>247</v>
      </c>
      <c r="I441" s="235">
        <f t="shared" si="20"/>
        <v>28055.521896044054</v>
      </c>
      <c r="J441" s="258">
        <f>IFERROR(MIN('MP Calculations'!$E$29/I441,1),"-")</f>
        <v>1</v>
      </c>
      <c r="K441" s="259"/>
      <c r="L441" s="235"/>
      <c r="M441" s="235"/>
      <c r="N441" s="235"/>
      <c r="O441" s="296">
        <v>54399.5948151095</v>
      </c>
      <c r="P441" s="260">
        <f t="shared" si="22"/>
        <v>54399.5948151095</v>
      </c>
    </row>
    <row r="442" spans="3:16" x14ac:dyDescent="0.2">
      <c r="C442" s="235"/>
      <c r="D442" s="261" t="s">
        <v>283</v>
      </c>
      <c r="E442" s="216">
        <v>49126</v>
      </c>
      <c r="F442" s="257" t="str">
        <f t="shared" si="21"/>
        <v>2034-35</v>
      </c>
      <c r="G442" s="234"/>
      <c r="H442" s="232" t="s">
        <v>247</v>
      </c>
      <c r="I442" s="235">
        <f t="shared" si="20"/>
        <v>28055.521896044054</v>
      </c>
      <c r="J442" s="258">
        <f>IFERROR(MIN('MP Calculations'!$E$29/I442,1),"-")</f>
        <v>1</v>
      </c>
      <c r="K442" s="259"/>
      <c r="L442" s="235"/>
      <c r="M442" s="235"/>
      <c r="N442" s="235"/>
      <c r="O442" s="296">
        <v>74540.601034958585</v>
      </c>
      <c r="P442" s="260">
        <f t="shared" si="22"/>
        <v>74540.601034958585</v>
      </c>
    </row>
    <row r="443" spans="3:16" x14ac:dyDescent="0.2">
      <c r="C443" s="235"/>
      <c r="D443" s="261" t="s">
        <v>284</v>
      </c>
      <c r="E443" s="216">
        <v>49126</v>
      </c>
      <c r="F443" s="257" t="str">
        <f t="shared" si="21"/>
        <v>2034-35</v>
      </c>
      <c r="G443" s="234"/>
      <c r="H443" s="232" t="s">
        <v>247</v>
      </c>
      <c r="I443" s="235">
        <f t="shared" si="20"/>
        <v>28055.521896044054</v>
      </c>
      <c r="J443" s="258">
        <f>IFERROR(MIN('MP Calculations'!$E$29/I443,1),"-")</f>
        <v>1</v>
      </c>
      <c r="K443" s="259"/>
      <c r="L443" s="235"/>
      <c r="M443" s="235"/>
      <c r="N443" s="235"/>
      <c r="O443" s="296">
        <v>595729.20431190112</v>
      </c>
      <c r="P443" s="260">
        <f t="shared" si="22"/>
        <v>595729.20431190112</v>
      </c>
    </row>
    <row r="444" spans="3:16" x14ac:dyDescent="0.2">
      <c r="C444" s="235"/>
      <c r="D444" s="261" t="s">
        <v>285</v>
      </c>
      <c r="E444" s="216">
        <v>49126</v>
      </c>
      <c r="F444" s="257" t="str">
        <f t="shared" si="21"/>
        <v>2034-35</v>
      </c>
      <c r="G444" s="234"/>
      <c r="H444" s="232" t="s">
        <v>247</v>
      </c>
      <c r="I444" s="235">
        <f t="shared" si="20"/>
        <v>28055.521896044054</v>
      </c>
      <c r="J444" s="258">
        <f>IFERROR(MIN('MP Calculations'!$E$29/I444,1),"-")</f>
        <v>1</v>
      </c>
      <c r="K444" s="259"/>
      <c r="L444" s="235"/>
      <c r="M444" s="235"/>
      <c r="N444" s="235"/>
      <c r="O444" s="296">
        <v>81388.324677581506</v>
      </c>
      <c r="P444" s="260">
        <f t="shared" si="22"/>
        <v>81388.324677581506</v>
      </c>
    </row>
    <row r="445" spans="3:16" x14ac:dyDescent="0.2">
      <c r="C445" s="235"/>
      <c r="D445" s="261" t="s">
        <v>286</v>
      </c>
      <c r="E445" s="216">
        <v>49126</v>
      </c>
      <c r="F445" s="257" t="str">
        <f t="shared" si="21"/>
        <v>2034-35</v>
      </c>
      <c r="G445" s="234"/>
      <c r="H445" s="232" t="s">
        <v>247</v>
      </c>
      <c r="I445" s="235">
        <f t="shared" si="20"/>
        <v>28055.521896044054</v>
      </c>
      <c r="J445" s="258">
        <f>IFERROR(MIN('MP Calculations'!$E$29/I445,1),"-")</f>
        <v>1</v>
      </c>
      <c r="K445" s="259"/>
      <c r="L445" s="235"/>
      <c r="M445" s="235"/>
      <c r="N445" s="235"/>
      <c r="O445" s="296">
        <v>246260.81071972084</v>
      </c>
      <c r="P445" s="260">
        <f t="shared" si="22"/>
        <v>246260.81071972084</v>
      </c>
    </row>
    <row r="446" spans="3:16" x14ac:dyDescent="0.2">
      <c r="C446" s="235"/>
      <c r="D446" s="261" t="s">
        <v>287</v>
      </c>
      <c r="E446" s="216">
        <v>49126</v>
      </c>
      <c r="F446" s="257" t="str">
        <f t="shared" si="21"/>
        <v>2034-35</v>
      </c>
      <c r="G446" s="234"/>
      <c r="H446" s="232" t="s">
        <v>247</v>
      </c>
      <c r="I446" s="235">
        <f t="shared" si="20"/>
        <v>28055.521896044054</v>
      </c>
      <c r="J446" s="258">
        <f>IFERROR(MIN('MP Calculations'!$E$29/I446,1),"-")</f>
        <v>1</v>
      </c>
      <c r="K446" s="259"/>
      <c r="L446" s="235"/>
      <c r="M446" s="235"/>
      <c r="N446" s="235"/>
      <c r="O446" s="296">
        <v>53853.96318262678</v>
      </c>
      <c r="P446" s="260">
        <f t="shared" si="22"/>
        <v>53853.96318262678</v>
      </c>
    </row>
    <row r="447" spans="3:16" x14ac:dyDescent="0.2">
      <c r="C447" s="235"/>
      <c r="D447" s="261" t="s">
        <v>288</v>
      </c>
      <c r="E447" s="216">
        <v>49126</v>
      </c>
      <c r="F447" s="257" t="str">
        <f t="shared" si="21"/>
        <v>2034-35</v>
      </c>
      <c r="G447" s="234"/>
      <c r="H447" s="232" t="s">
        <v>247</v>
      </c>
      <c r="I447" s="235">
        <f t="shared" si="20"/>
        <v>28055.521896044054</v>
      </c>
      <c r="J447" s="258">
        <f>IFERROR(MIN('MP Calculations'!$E$29/I447,1),"-")</f>
        <v>1</v>
      </c>
      <c r="K447" s="259"/>
      <c r="L447" s="235"/>
      <c r="M447" s="235"/>
      <c r="N447" s="235"/>
      <c r="O447" s="296">
        <v>144952.06358905512</v>
      </c>
      <c r="P447" s="260">
        <f t="shared" si="22"/>
        <v>144952.06358905512</v>
      </c>
    </row>
    <row r="448" spans="3:16" x14ac:dyDescent="0.2">
      <c r="C448" s="235"/>
      <c r="D448" s="261" t="s">
        <v>289</v>
      </c>
      <c r="E448" s="216">
        <v>49126</v>
      </c>
      <c r="F448" s="257" t="str">
        <f t="shared" si="21"/>
        <v>2034-35</v>
      </c>
      <c r="G448" s="234"/>
      <c r="H448" s="232" t="s">
        <v>247</v>
      </c>
      <c r="I448" s="235">
        <f t="shared" si="20"/>
        <v>28055.521896044054</v>
      </c>
      <c r="J448" s="258">
        <f>IFERROR(MIN('MP Calculations'!$E$29/I448,1),"-")</f>
        <v>1</v>
      </c>
      <c r="K448" s="259"/>
      <c r="L448" s="235"/>
      <c r="M448" s="235"/>
      <c r="N448" s="235"/>
      <c r="O448" s="296">
        <v>17465.149367761573</v>
      </c>
      <c r="P448" s="260">
        <f t="shared" si="22"/>
        <v>17465.149367761573</v>
      </c>
    </row>
    <row r="449" spans="3:16" x14ac:dyDescent="0.2">
      <c r="C449" s="235"/>
      <c r="D449" s="261" t="s">
        <v>290</v>
      </c>
      <c r="E449" s="216">
        <v>49126</v>
      </c>
      <c r="F449" s="257" t="str">
        <f t="shared" si="21"/>
        <v>2034-35</v>
      </c>
      <c r="G449" s="234"/>
      <c r="H449" s="232" t="s">
        <v>247</v>
      </c>
      <c r="I449" s="235">
        <f t="shared" si="20"/>
        <v>28055.521896044054</v>
      </c>
      <c r="J449" s="258">
        <f>IFERROR(MIN('MP Calculations'!$E$29/I449,1),"-")</f>
        <v>1</v>
      </c>
      <c r="K449" s="259"/>
      <c r="L449" s="235"/>
      <c r="M449" s="235"/>
      <c r="N449" s="235"/>
      <c r="O449" s="296">
        <v>682111.05477957602</v>
      </c>
      <c r="P449" s="260">
        <f t="shared" si="22"/>
        <v>682111.05477957602</v>
      </c>
    </row>
    <row r="450" spans="3:16" x14ac:dyDescent="0.2">
      <c r="C450" s="235"/>
      <c r="D450" s="261" t="s">
        <v>291</v>
      </c>
      <c r="E450" s="216">
        <v>49126</v>
      </c>
      <c r="F450" s="257" t="str">
        <f t="shared" si="21"/>
        <v>2034-35</v>
      </c>
      <c r="G450" s="234"/>
      <c r="H450" s="232" t="s">
        <v>247</v>
      </c>
      <c r="I450" s="235">
        <f t="shared" si="20"/>
        <v>28055.521896044054</v>
      </c>
      <c r="J450" s="258">
        <f>IFERROR(MIN('MP Calculations'!$E$29/I450,1),"-")</f>
        <v>1</v>
      </c>
      <c r="K450" s="259"/>
      <c r="L450" s="235"/>
      <c r="M450" s="235"/>
      <c r="N450" s="235"/>
      <c r="O450" s="296">
        <v>579290.80223223811</v>
      </c>
      <c r="P450" s="260">
        <f t="shared" si="22"/>
        <v>579290.80223223811</v>
      </c>
    </row>
    <row r="451" spans="3:16" x14ac:dyDescent="0.2">
      <c r="C451" s="235"/>
      <c r="D451" s="261" t="s">
        <v>292</v>
      </c>
      <c r="E451" s="216">
        <v>49126</v>
      </c>
      <c r="F451" s="257" t="str">
        <f t="shared" si="21"/>
        <v>2034-35</v>
      </c>
      <c r="G451" s="234"/>
      <c r="H451" s="232" t="s">
        <v>247</v>
      </c>
      <c r="I451" s="235">
        <f t="shared" si="20"/>
        <v>28055.521896044054</v>
      </c>
      <c r="J451" s="258">
        <f>IFERROR(MIN('MP Calculations'!$E$29/I451,1),"-")</f>
        <v>1</v>
      </c>
      <c r="K451" s="259"/>
      <c r="L451" s="235"/>
      <c r="M451" s="235"/>
      <c r="N451" s="235"/>
      <c r="O451" s="296">
        <v>15786.171037345179</v>
      </c>
      <c r="P451" s="260">
        <f t="shared" si="22"/>
        <v>15786.171037345179</v>
      </c>
    </row>
    <row r="452" spans="3:16" x14ac:dyDescent="0.2">
      <c r="C452" s="235"/>
      <c r="D452" s="261" t="s">
        <v>293</v>
      </c>
      <c r="E452" s="216">
        <v>49126</v>
      </c>
      <c r="F452" s="257" t="str">
        <f t="shared" si="21"/>
        <v>2034-35</v>
      </c>
      <c r="G452" s="234"/>
      <c r="H452" s="232" t="s">
        <v>247</v>
      </c>
      <c r="I452" s="235">
        <f t="shared" si="20"/>
        <v>28055.521896044054</v>
      </c>
      <c r="J452" s="258">
        <f>IFERROR(MIN('MP Calculations'!$E$29/I452,1),"-")</f>
        <v>1</v>
      </c>
      <c r="K452" s="259"/>
      <c r="L452" s="235"/>
      <c r="M452" s="235"/>
      <c r="N452" s="235"/>
      <c r="O452" s="296">
        <v>122409.32928397664</v>
      </c>
      <c r="P452" s="260">
        <f t="shared" si="22"/>
        <v>122409.32928397664</v>
      </c>
    </row>
    <row r="453" spans="3:16" x14ac:dyDescent="0.2">
      <c r="C453" s="235"/>
      <c r="D453" s="261" t="s">
        <v>249</v>
      </c>
      <c r="E453" s="216">
        <v>49126</v>
      </c>
      <c r="F453" s="257" t="str">
        <f t="shared" si="21"/>
        <v>2034-35</v>
      </c>
      <c r="G453" s="234"/>
      <c r="H453" s="232" t="s">
        <v>247</v>
      </c>
      <c r="I453" s="235">
        <f t="shared" si="20"/>
        <v>28055.521896044054</v>
      </c>
      <c r="J453" s="258">
        <f>IFERROR(MIN('MP Calculations'!$E$29/I453,1),"-")</f>
        <v>1</v>
      </c>
      <c r="K453" s="259"/>
      <c r="L453" s="235"/>
      <c r="M453" s="235"/>
      <c r="N453" s="235"/>
      <c r="O453" s="296">
        <v>1220287.9739414949</v>
      </c>
      <c r="P453" s="260">
        <f t="shared" si="22"/>
        <v>1220287.9739414949</v>
      </c>
    </row>
    <row r="454" spans="3:16" x14ac:dyDescent="0.2">
      <c r="C454" s="235"/>
      <c r="D454" s="261" t="s">
        <v>250</v>
      </c>
      <c r="E454" s="216">
        <v>49126</v>
      </c>
      <c r="F454" s="257" t="str">
        <f t="shared" si="21"/>
        <v>2034-35</v>
      </c>
      <c r="G454" s="234"/>
      <c r="H454" s="232" t="s">
        <v>247</v>
      </c>
      <c r="I454" s="235">
        <f t="shared" si="20"/>
        <v>28055.521896044054</v>
      </c>
      <c r="J454" s="258">
        <f>IFERROR(MIN('MP Calculations'!$E$29/I454,1),"-")</f>
        <v>1</v>
      </c>
      <c r="K454" s="259"/>
      <c r="L454" s="235"/>
      <c r="M454" s="235"/>
      <c r="N454" s="235"/>
      <c r="O454" s="296">
        <v>1756330.4091701887</v>
      </c>
      <c r="P454" s="260">
        <f t="shared" si="22"/>
        <v>1756330.4091701887</v>
      </c>
    </row>
    <row r="455" spans="3:16" x14ac:dyDescent="0.2">
      <c r="C455" s="235"/>
      <c r="D455" s="261" t="s">
        <v>251</v>
      </c>
      <c r="E455" s="216">
        <v>49126</v>
      </c>
      <c r="F455" s="257" t="str">
        <f t="shared" si="21"/>
        <v>2034-35</v>
      </c>
      <c r="G455" s="234"/>
      <c r="H455" s="232" t="s">
        <v>247</v>
      </c>
      <c r="I455" s="235">
        <f t="shared" si="20"/>
        <v>28055.521896044054</v>
      </c>
      <c r="J455" s="258">
        <f>IFERROR(MIN('MP Calculations'!$E$29/I455,1),"-")</f>
        <v>1</v>
      </c>
      <c r="K455" s="259"/>
      <c r="L455" s="235"/>
      <c r="M455" s="235"/>
      <c r="N455" s="235"/>
      <c r="O455" s="296">
        <v>440810.78812899627</v>
      </c>
      <c r="P455" s="260">
        <f t="shared" si="22"/>
        <v>440810.78812899627</v>
      </c>
    </row>
    <row r="456" spans="3:16" x14ac:dyDescent="0.2">
      <c r="C456" s="235"/>
      <c r="D456" s="261" t="s">
        <v>252</v>
      </c>
      <c r="E456" s="216">
        <v>49126</v>
      </c>
      <c r="F456" s="257" t="str">
        <f t="shared" si="21"/>
        <v>2034-35</v>
      </c>
      <c r="G456" s="234"/>
      <c r="H456" s="232" t="s">
        <v>247</v>
      </c>
      <c r="I456" s="235">
        <f t="shared" si="20"/>
        <v>28055.521896044054</v>
      </c>
      <c r="J456" s="258">
        <f>IFERROR(MIN('MP Calculations'!$E$29/I456,1),"-")</f>
        <v>1</v>
      </c>
      <c r="K456" s="259"/>
      <c r="L456" s="235"/>
      <c r="M456" s="235"/>
      <c r="N456" s="235"/>
      <c r="O456" s="296">
        <v>1048825.0240143228</v>
      </c>
      <c r="P456" s="260">
        <f t="shared" si="22"/>
        <v>1048825.0240143228</v>
      </c>
    </row>
    <row r="457" spans="3:16" x14ac:dyDescent="0.2">
      <c r="C457" s="235"/>
      <c r="D457" s="261" t="s">
        <v>253</v>
      </c>
      <c r="E457" s="216">
        <v>49126</v>
      </c>
      <c r="F457" s="257" t="str">
        <f t="shared" si="21"/>
        <v>2034-35</v>
      </c>
      <c r="G457" s="234"/>
      <c r="H457" s="232" t="s">
        <v>247</v>
      </c>
      <c r="I457" s="235">
        <f t="shared" si="20"/>
        <v>28055.521896044054</v>
      </c>
      <c r="J457" s="258">
        <f>IFERROR(MIN('MP Calculations'!$E$29/I457,1),"-")</f>
        <v>1</v>
      </c>
      <c r="K457" s="259"/>
      <c r="L457" s="235"/>
      <c r="M457" s="235"/>
      <c r="N457" s="235"/>
      <c r="O457" s="296">
        <v>524154.41572858632</v>
      </c>
      <c r="P457" s="260">
        <f t="shared" si="22"/>
        <v>524154.41572858632</v>
      </c>
    </row>
    <row r="458" spans="3:16" x14ac:dyDescent="0.2">
      <c r="C458" s="235"/>
      <c r="D458" s="261" t="s">
        <v>254</v>
      </c>
      <c r="E458" s="216">
        <v>49126</v>
      </c>
      <c r="F458" s="257" t="str">
        <f t="shared" si="21"/>
        <v>2034-35</v>
      </c>
      <c r="G458" s="234"/>
      <c r="H458" s="232" t="s">
        <v>247</v>
      </c>
      <c r="I458" s="235">
        <f t="shared" si="20"/>
        <v>28055.521896044054</v>
      </c>
      <c r="J458" s="258">
        <f>IFERROR(MIN('MP Calculations'!$E$29/I458,1),"-")</f>
        <v>1</v>
      </c>
      <c r="K458" s="259"/>
      <c r="L458" s="235"/>
      <c r="M458" s="235"/>
      <c r="N458" s="235"/>
      <c r="O458" s="296">
        <v>350407.75853887672</v>
      </c>
      <c r="P458" s="260">
        <f t="shared" si="22"/>
        <v>350407.75853887672</v>
      </c>
    </row>
    <row r="459" spans="3:16" x14ac:dyDescent="0.2">
      <c r="C459" s="235"/>
      <c r="D459" s="261" t="s">
        <v>255</v>
      </c>
      <c r="E459" s="216">
        <v>49126</v>
      </c>
      <c r="F459" s="257" t="str">
        <f t="shared" si="21"/>
        <v>2034-35</v>
      </c>
      <c r="G459" s="234"/>
      <c r="H459" s="232" t="s">
        <v>247</v>
      </c>
      <c r="I459" s="235">
        <f t="shared" si="20"/>
        <v>28055.521896044054</v>
      </c>
      <c r="J459" s="258">
        <f>IFERROR(MIN('MP Calculations'!$E$29/I459,1),"-")</f>
        <v>1</v>
      </c>
      <c r="K459" s="259"/>
      <c r="L459" s="235"/>
      <c r="M459" s="235"/>
      <c r="N459" s="235"/>
      <c r="O459" s="296">
        <v>1131009.6603971217</v>
      </c>
      <c r="P459" s="260">
        <f t="shared" si="22"/>
        <v>1131009.6603971217</v>
      </c>
    </row>
    <row r="460" spans="3:16" x14ac:dyDescent="0.2">
      <c r="C460" s="235"/>
      <c r="D460" s="261" t="s">
        <v>376</v>
      </c>
      <c r="E460" s="216">
        <v>49126</v>
      </c>
      <c r="F460" s="257" t="str">
        <f t="shared" si="21"/>
        <v>2034-35</v>
      </c>
      <c r="G460" s="234"/>
      <c r="H460" s="232" t="s">
        <v>247</v>
      </c>
      <c r="I460" s="235">
        <f t="shared" si="20"/>
        <v>28055.521896044054</v>
      </c>
      <c r="J460" s="258">
        <f>IFERROR(MIN('MP Calculations'!$E$29/I460,1),"-")</f>
        <v>1</v>
      </c>
      <c r="K460" s="259"/>
      <c r="L460" s="235"/>
      <c r="M460" s="235"/>
      <c r="N460" s="235"/>
      <c r="O460" s="296">
        <v>126.12890027213599</v>
      </c>
      <c r="P460" s="260">
        <f t="shared" si="22"/>
        <v>126.12890027213599</v>
      </c>
    </row>
    <row r="461" spans="3:16" x14ac:dyDescent="0.2">
      <c r="C461" s="235"/>
      <c r="D461" s="261" t="s">
        <v>377</v>
      </c>
      <c r="E461" s="216">
        <v>49126</v>
      </c>
      <c r="F461" s="257" t="str">
        <f t="shared" si="21"/>
        <v>2034-35</v>
      </c>
      <c r="G461" s="234"/>
      <c r="H461" s="232" t="s">
        <v>247</v>
      </c>
      <c r="I461" s="235">
        <f t="shared" si="20"/>
        <v>28055.521896044054</v>
      </c>
      <c r="J461" s="258">
        <f>IFERROR(MIN('MP Calculations'!$E$29/I461,1),"-")</f>
        <v>1</v>
      </c>
      <c r="K461" s="259"/>
      <c r="L461" s="235"/>
      <c r="M461" s="235"/>
      <c r="N461" s="235"/>
      <c r="O461" s="296">
        <v>33317.542242795462</v>
      </c>
      <c r="P461" s="260">
        <f t="shared" si="22"/>
        <v>33317.542242795462</v>
      </c>
    </row>
    <row r="462" spans="3:16" x14ac:dyDescent="0.2">
      <c r="C462" s="235"/>
      <c r="D462" s="261" t="s">
        <v>350</v>
      </c>
      <c r="E462" s="216">
        <v>49126</v>
      </c>
      <c r="F462" s="257" t="str">
        <f t="shared" si="21"/>
        <v>2034-35</v>
      </c>
      <c r="G462" s="234"/>
      <c r="H462" s="232" t="s">
        <v>247</v>
      </c>
      <c r="I462" s="235">
        <f t="shared" si="20"/>
        <v>28055.521896044054</v>
      </c>
      <c r="J462" s="258">
        <f>IFERROR(MIN('MP Calculations'!$E$29/I462,1),"-")</f>
        <v>1</v>
      </c>
      <c r="K462" s="259"/>
      <c r="L462" s="235"/>
      <c r="M462" s="235"/>
      <c r="N462" s="235"/>
      <c r="O462" s="296">
        <v>125768.04184544978</v>
      </c>
      <c r="P462" s="260">
        <f t="shared" si="22"/>
        <v>125768.04184544978</v>
      </c>
    </row>
    <row r="463" spans="3:16" x14ac:dyDescent="0.2">
      <c r="C463" s="235"/>
      <c r="D463" s="261" t="s">
        <v>538</v>
      </c>
      <c r="E463" s="216">
        <v>49126</v>
      </c>
      <c r="F463" s="257" t="str">
        <f t="shared" si="21"/>
        <v>2034-35</v>
      </c>
      <c r="G463" s="234"/>
      <c r="H463" s="232" t="s">
        <v>247</v>
      </c>
      <c r="I463" s="235">
        <f t="shared" si="20"/>
        <v>28055.521896044054</v>
      </c>
      <c r="J463" s="258">
        <f>IFERROR(MIN('MP Calculations'!$E$29/I463,1),"-")</f>
        <v>1</v>
      </c>
      <c r="K463" s="259"/>
      <c r="L463" s="235"/>
      <c r="M463" s="235"/>
      <c r="N463" s="235"/>
      <c r="O463" s="296">
        <v>36848040.822548665</v>
      </c>
      <c r="P463" s="260">
        <f t="shared" si="22"/>
        <v>36848040.822548665</v>
      </c>
    </row>
    <row r="464" spans="3:16" x14ac:dyDescent="0.2">
      <c r="C464" s="235"/>
      <c r="D464" s="261" t="s">
        <v>256</v>
      </c>
      <c r="E464" s="216">
        <v>49491</v>
      </c>
      <c r="F464" s="257" t="str">
        <f t="shared" si="21"/>
        <v>2035-36</v>
      </c>
      <c r="G464" s="234"/>
      <c r="H464" s="232" t="s">
        <v>247</v>
      </c>
      <c r="I464" s="235">
        <f t="shared" si="20"/>
        <v>28055.521896044054</v>
      </c>
      <c r="J464" s="258">
        <f>IFERROR(MIN('MP Calculations'!$E$29/I464,1),"-")</f>
        <v>1</v>
      </c>
      <c r="K464" s="259"/>
      <c r="L464" s="235"/>
      <c r="M464" s="235"/>
      <c r="N464" s="235"/>
      <c r="O464" s="296">
        <v>465821.37738169462</v>
      </c>
      <c r="P464" s="260">
        <f t="shared" si="22"/>
        <v>465821.37738169462</v>
      </c>
    </row>
    <row r="465" spans="3:16" x14ac:dyDescent="0.2">
      <c r="C465" s="235"/>
      <c r="D465" s="261" t="s">
        <v>257</v>
      </c>
      <c r="E465" s="216">
        <v>49491</v>
      </c>
      <c r="F465" s="257" t="str">
        <f t="shared" si="21"/>
        <v>2035-36</v>
      </c>
      <c r="G465" s="234"/>
      <c r="H465" s="232" t="s">
        <v>247</v>
      </c>
      <c r="I465" s="235">
        <f t="shared" si="20"/>
        <v>28055.521896044054</v>
      </c>
      <c r="J465" s="258">
        <f>IFERROR(MIN('MP Calculations'!$E$29/I465,1),"-")</f>
        <v>1</v>
      </c>
      <c r="K465" s="259"/>
      <c r="L465" s="235"/>
      <c r="M465" s="235"/>
      <c r="N465" s="235"/>
      <c r="O465" s="296">
        <v>2300396.1213569534</v>
      </c>
      <c r="P465" s="260">
        <f t="shared" si="22"/>
        <v>2300396.1213569534</v>
      </c>
    </row>
    <row r="466" spans="3:16" x14ac:dyDescent="0.2">
      <c r="C466" s="235"/>
      <c r="D466" s="261" t="s">
        <v>294</v>
      </c>
      <c r="E466" s="216">
        <v>49491</v>
      </c>
      <c r="F466" s="257" t="str">
        <f t="shared" si="21"/>
        <v>2035-36</v>
      </c>
      <c r="G466" s="234"/>
      <c r="H466" s="232" t="s">
        <v>247</v>
      </c>
      <c r="I466" s="235">
        <f t="shared" si="20"/>
        <v>28055.521896044054</v>
      </c>
      <c r="J466" s="258">
        <f>IFERROR(MIN('MP Calculations'!$E$29/I466,1),"-")</f>
        <v>1</v>
      </c>
      <c r="K466" s="259"/>
      <c r="L466" s="235"/>
      <c r="M466" s="235"/>
      <c r="N466" s="235"/>
      <c r="O466" s="296">
        <v>881428.75099942635</v>
      </c>
      <c r="P466" s="260">
        <f t="shared" si="22"/>
        <v>881428.75099942635</v>
      </c>
    </row>
    <row r="467" spans="3:16" x14ac:dyDescent="0.2">
      <c r="C467" s="235"/>
      <c r="D467" s="261" t="s">
        <v>258</v>
      </c>
      <c r="E467" s="216">
        <v>49491</v>
      </c>
      <c r="F467" s="257" t="str">
        <f t="shared" si="21"/>
        <v>2035-36</v>
      </c>
      <c r="G467" s="234"/>
      <c r="H467" s="232" t="s">
        <v>247</v>
      </c>
      <c r="I467" s="235">
        <f t="shared" si="20"/>
        <v>28055.521896044054</v>
      </c>
      <c r="J467" s="258">
        <f>IFERROR(MIN('MP Calculations'!$E$29/I467,1),"-")</f>
        <v>1</v>
      </c>
      <c r="K467" s="259"/>
      <c r="L467" s="235"/>
      <c r="M467" s="235"/>
      <c r="N467" s="235"/>
      <c r="O467" s="296">
        <v>42327.317368861513</v>
      </c>
      <c r="P467" s="260">
        <f t="shared" si="22"/>
        <v>42327.317368861513</v>
      </c>
    </row>
    <row r="468" spans="3:16" x14ac:dyDescent="0.2">
      <c r="C468" s="235"/>
      <c r="D468" s="261" t="s">
        <v>259</v>
      </c>
      <c r="E468" s="216">
        <v>49491</v>
      </c>
      <c r="F468" s="257" t="str">
        <f t="shared" si="21"/>
        <v>2035-36</v>
      </c>
      <c r="G468" s="234"/>
      <c r="H468" s="232" t="s">
        <v>247</v>
      </c>
      <c r="I468" s="235">
        <f t="shared" si="20"/>
        <v>28055.521896044054</v>
      </c>
      <c r="J468" s="258">
        <f>IFERROR(MIN('MP Calculations'!$E$29/I468,1),"-")</f>
        <v>1</v>
      </c>
      <c r="K468" s="259"/>
      <c r="L468" s="235"/>
      <c r="M468" s="235"/>
      <c r="N468" s="235"/>
      <c r="O468" s="296">
        <v>6201.1355598968548</v>
      </c>
      <c r="P468" s="260">
        <f t="shared" si="22"/>
        <v>6201.1355598968548</v>
      </c>
    </row>
    <row r="469" spans="3:16" x14ac:dyDescent="0.2">
      <c r="C469" s="235"/>
      <c r="D469" s="261" t="s">
        <v>260</v>
      </c>
      <c r="E469" s="216">
        <v>49491</v>
      </c>
      <c r="F469" s="257" t="str">
        <f t="shared" si="21"/>
        <v>2035-36</v>
      </c>
      <c r="G469" s="234"/>
      <c r="H469" s="232" t="s">
        <v>247</v>
      </c>
      <c r="I469" s="235">
        <f t="shared" si="20"/>
        <v>28055.521896044054</v>
      </c>
      <c r="J469" s="258">
        <f>IFERROR(MIN('MP Calculations'!$E$29/I469,1),"-")</f>
        <v>1</v>
      </c>
      <c r="K469" s="259"/>
      <c r="L469" s="235"/>
      <c r="M469" s="235"/>
      <c r="N469" s="235"/>
      <c r="O469" s="296">
        <v>13564.665576798181</v>
      </c>
      <c r="P469" s="260">
        <f t="shared" si="22"/>
        <v>13564.665576798181</v>
      </c>
    </row>
    <row r="470" spans="3:16" x14ac:dyDescent="0.2">
      <c r="C470" s="235"/>
      <c r="D470" s="261" t="s">
        <v>261</v>
      </c>
      <c r="E470" s="216">
        <v>49491</v>
      </c>
      <c r="F470" s="257" t="str">
        <f t="shared" si="21"/>
        <v>2035-36</v>
      </c>
      <c r="G470" s="234"/>
      <c r="H470" s="232" t="s">
        <v>247</v>
      </c>
      <c r="I470" s="235">
        <f t="shared" si="20"/>
        <v>28055.521896044054</v>
      </c>
      <c r="J470" s="258">
        <f>IFERROR(MIN('MP Calculations'!$E$29/I470,1),"-")</f>
        <v>1</v>
      </c>
      <c r="K470" s="259"/>
      <c r="L470" s="235"/>
      <c r="M470" s="235"/>
      <c r="N470" s="235"/>
      <c r="O470" s="296">
        <v>3996.8583930221839</v>
      </c>
      <c r="P470" s="260">
        <f t="shared" si="22"/>
        <v>3996.8583930221839</v>
      </c>
    </row>
    <row r="471" spans="3:16" x14ac:dyDescent="0.2">
      <c r="C471" s="235"/>
      <c r="D471" s="261" t="s">
        <v>262</v>
      </c>
      <c r="E471" s="216">
        <v>49491</v>
      </c>
      <c r="F471" s="257" t="str">
        <f t="shared" si="21"/>
        <v>2035-36</v>
      </c>
      <c r="G471" s="234"/>
      <c r="H471" s="232" t="s">
        <v>247</v>
      </c>
      <c r="I471" s="235">
        <f t="shared" ref="I471:I534" si="23">$I$22</f>
        <v>28055.521896044054</v>
      </c>
      <c r="J471" s="258">
        <f>IFERROR(MIN('MP Calculations'!$E$29/I471,1),"-")</f>
        <v>1</v>
      </c>
      <c r="K471" s="259"/>
      <c r="L471" s="235"/>
      <c r="M471" s="235"/>
      <c r="N471" s="235"/>
      <c r="O471" s="296">
        <v>4824.4361511550751</v>
      </c>
      <c r="P471" s="260">
        <f t="shared" si="22"/>
        <v>4824.4361511550751</v>
      </c>
    </row>
    <row r="472" spans="3:16" x14ac:dyDescent="0.2">
      <c r="C472" s="235"/>
      <c r="D472" s="261" t="s">
        <v>399</v>
      </c>
      <c r="E472" s="216">
        <v>49491</v>
      </c>
      <c r="F472" s="257" t="str">
        <f t="shared" si="21"/>
        <v>2035-36</v>
      </c>
      <c r="G472" s="234"/>
      <c r="H472" s="232" t="s">
        <v>247</v>
      </c>
      <c r="I472" s="235">
        <f t="shared" si="23"/>
        <v>28055.521896044054</v>
      </c>
      <c r="J472" s="258">
        <f>IFERROR(MIN('MP Calculations'!$E$29/I472,1),"-")</f>
        <v>1</v>
      </c>
      <c r="K472" s="259"/>
      <c r="L472" s="235"/>
      <c r="M472" s="235"/>
      <c r="N472" s="235"/>
      <c r="O472" s="296">
        <v>4072753.7986823972</v>
      </c>
      <c r="P472" s="260">
        <f t="shared" si="22"/>
        <v>4072753.7986823972</v>
      </c>
    </row>
    <row r="473" spans="3:16" x14ac:dyDescent="0.2">
      <c r="C473" s="235"/>
      <c r="D473" s="261" t="s">
        <v>400</v>
      </c>
      <c r="E473" s="216">
        <v>49491</v>
      </c>
      <c r="F473" s="257" t="str">
        <f t="shared" si="21"/>
        <v>2035-36</v>
      </c>
      <c r="G473" s="234"/>
      <c r="H473" s="232" t="s">
        <v>247</v>
      </c>
      <c r="I473" s="235">
        <f t="shared" si="23"/>
        <v>28055.521896044054</v>
      </c>
      <c r="J473" s="258">
        <f>IFERROR(MIN('MP Calculations'!$E$29/I473,1),"-")</f>
        <v>1</v>
      </c>
      <c r="K473" s="259"/>
      <c r="L473" s="235"/>
      <c r="M473" s="235"/>
      <c r="N473" s="235"/>
      <c r="O473" s="296">
        <v>5287573.9017094159</v>
      </c>
      <c r="P473" s="260">
        <f t="shared" si="22"/>
        <v>5287573.9017094159</v>
      </c>
    </row>
    <row r="474" spans="3:16" x14ac:dyDescent="0.2">
      <c r="C474" s="235"/>
      <c r="D474" s="261" t="s">
        <v>401</v>
      </c>
      <c r="E474" s="216">
        <v>49491</v>
      </c>
      <c r="F474" s="257" t="str">
        <f t="shared" si="21"/>
        <v>2035-36</v>
      </c>
      <c r="G474" s="234"/>
      <c r="H474" s="232" t="s">
        <v>247</v>
      </c>
      <c r="I474" s="235">
        <f t="shared" si="23"/>
        <v>28055.521896044054</v>
      </c>
      <c r="J474" s="258">
        <f>IFERROR(MIN('MP Calculations'!$E$29/I474,1),"-")</f>
        <v>1</v>
      </c>
      <c r="K474" s="259"/>
      <c r="L474" s="235"/>
      <c r="M474" s="235"/>
      <c r="N474" s="235"/>
      <c r="O474" s="296">
        <v>9057921.7076313738</v>
      </c>
      <c r="P474" s="260">
        <f t="shared" si="22"/>
        <v>9057921.7076313738</v>
      </c>
    </row>
    <row r="475" spans="3:16" x14ac:dyDescent="0.2">
      <c r="C475" s="235"/>
      <c r="D475" s="261" t="s">
        <v>402</v>
      </c>
      <c r="E475" s="216">
        <v>49491</v>
      </c>
      <c r="F475" s="257" t="str">
        <f t="shared" si="21"/>
        <v>2035-36</v>
      </c>
      <c r="G475" s="234"/>
      <c r="H475" s="232" t="s">
        <v>247</v>
      </c>
      <c r="I475" s="235">
        <f t="shared" si="23"/>
        <v>28055.521896044054</v>
      </c>
      <c r="J475" s="258">
        <f>IFERROR(MIN('MP Calculations'!$E$29/I475,1),"-")</f>
        <v>1</v>
      </c>
      <c r="K475" s="259"/>
      <c r="L475" s="235"/>
      <c r="M475" s="235"/>
      <c r="N475" s="235"/>
      <c r="O475" s="296">
        <v>5141570.804958351</v>
      </c>
      <c r="P475" s="260">
        <f t="shared" si="22"/>
        <v>5141570.804958351</v>
      </c>
    </row>
    <row r="476" spans="3:16" x14ac:dyDescent="0.2">
      <c r="C476" s="235"/>
      <c r="D476" s="261" t="s">
        <v>403</v>
      </c>
      <c r="E476" s="216">
        <v>49491</v>
      </c>
      <c r="F476" s="257" t="str">
        <f t="shared" si="21"/>
        <v>2035-36</v>
      </c>
      <c r="G476" s="234"/>
      <c r="H476" s="232" t="s">
        <v>247</v>
      </c>
      <c r="I476" s="235">
        <f t="shared" si="23"/>
        <v>28055.521896044054</v>
      </c>
      <c r="J476" s="258">
        <f>IFERROR(MIN('MP Calculations'!$E$29/I476,1),"-")</f>
        <v>1</v>
      </c>
      <c r="K476" s="259"/>
      <c r="L476" s="235"/>
      <c r="M476" s="235"/>
      <c r="N476" s="235"/>
      <c r="O476" s="296">
        <v>5821426.744526187</v>
      </c>
      <c r="P476" s="260">
        <f t="shared" si="22"/>
        <v>5821426.744526187</v>
      </c>
    </row>
    <row r="477" spans="3:16" x14ac:dyDescent="0.2">
      <c r="C477" s="235"/>
      <c r="D477" s="261" t="s">
        <v>404</v>
      </c>
      <c r="E477" s="216">
        <v>49491</v>
      </c>
      <c r="F477" s="257" t="str">
        <f t="shared" si="21"/>
        <v>2035-36</v>
      </c>
      <c r="G477" s="234"/>
      <c r="H477" s="232" t="s">
        <v>247</v>
      </c>
      <c r="I477" s="235">
        <f t="shared" si="23"/>
        <v>28055.521896044054</v>
      </c>
      <c r="J477" s="258">
        <f>IFERROR(MIN('MP Calculations'!$E$29/I477,1),"-")</f>
        <v>1</v>
      </c>
      <c r="K477" s="259"/>
      <c r="L477" s="235"/>
      <c r="M477" s="235"/>
      <c r="N477" s="235"/>
      <c r="O477" s="296">
        <v>9327699.8629721869</v>
      </c>
      <c r="P477" s="260">
        <f t="shared" si="22"/>
        <v>9327699.8629721869</v>
      </c>
    </row>
    <row r="478" spans="3:16" x14ac:dyDescent="0.2">
      <c r="C478" s="235"/>
      <c r="D478" s="261" t="s">
        <v>405</v>
      </c>
      <c r="E478" s="216">
        <v>49491</v>
      </c>
      <c r="F478" s="257" t="str">
        <f t="shared" si="21"/>
        <v>2035-36</v>
      </c>
      <c r="G478" s="234"/>
      <c r="H478" s="232" t="s">
        <v>247</v>
      </c>
      <c r="I478" s="235">
        <f t="shared" si="23"/>
        <v>28055.521896044054</v>
      </c>
      <c r="J478" s="258">
        <f>IFERROR(MIN('MP Calculations'!$E$29/I478,1),"-")</f>
        <v>1</v>
      </c>
      <c r="K478" s="259"/>
      <c r="L478" s="235"/>
      <c r="M478" s="235"/>
      <c r="N478" s="235"/>
      <c r="O478" s="296">
        <v>7862674.620557785</v>
      </c>
      <c r="P478" s="260">
        <f t="shared" si="22"/>
        <v>7862674.620557785</v>
      </c>
    </row>
    <row r="479" spans="3:16" x14ac:dyDescent="0.2">
      <c r="C479" s="235"/>
      <c r="D479" s="261" t="s">
        <v>268</v>
      </c>
      <c r="E479" s="216">
        <v>49491</v>
      </c>
      <c r="F479" s="257" t="str">
        <f t="shared" si="21"/>
        <v>2035-36</v>
      </c>
      <c r="G479" s="234"/>
      <c r="H479" s="232" t="s">
        <v>247</v>
      </c>
      <c r="I479" s="235">
        <f t="shared" si="23"/>
        <v>28055.521896044054</v>
      </c>
      <c r="J479" s="258">
        <f>IFERROR(MIN('MP Calculations'!$E$29/I479,1),"-")</f>
        <v>1</v>
      </c>
      <c r="K479" s="259"/>
      <c r="L479" s="235"/>
      <c r="M479" s="235"/>
      <c r="N479" s="235"/>
      <c r="O479" s="296">
        <v>15935.961502928181</v>
      </c>
      <c r="P479" s="260">
        <f t="shared" si="22"/>
        <v>15935.961502928181</v>
      </c>
    </row>
    <row r="480" spans="3:16" x14ac:dyDescent="0.2">
      <c r="C480" s="235"/>
      <c r="D480" s="261" t="s">
        <v>269</v>
      </c>
      <c r="E480" s="216">
        <v>49491</v>
      </c>
      <c r="F480" s="257" t="str">
        <f t="shared" si="21"/>
        <v>2035-36</v>
      </c>
      <c r="G480" s="234"/>
      <c r="H480" s="232" t="s">
        <v>247</v>
      </c>
      <c r="I480" s="235">
        <f t="shared" si="23"/>
        <v>28055.521896044054</v>
      </c>
      <c r="J480" s="258">
        <f>IFERROR(MIN('MP Calculations'!$E$29/I480,1),"-")</f>
        <v>1</v>
      </c>
      <c r="K480" s="259"/>
      <c r="L480" s="235"/>
      <c r="M480" s="235"/>
      <c r="N480" s="235"/>
      <c r="O480" s="296">
        <v>29622.132335379836</v>
      </c>
      <c r="P480" s="260">
        <f t="shared" si="22"/>
        <v>29622.132335379836</v>
      </c>
    </row>
    <row r="481" spans="3:16" x14ac:dyDescent="0.2">
      <c r="C481" s="235"/>
      <c r="D481" s="261" t="s">
        <v>270</v>
      </c>
      <c r="E481" s="216">
        <v>49491</v>
      </c>
      <c r="F481" s="257" t="str">
        <f t="shared" si="21"/>
        <v>2035-36</v>
      </c>
      <c r="G481" s="234"/>
      <c r="H481" s="232" t="s">
        <v>247</v>
      </c>
      <c r="I481" s="235">
        <f t="shared" si="23"/>
        <v>28055.521896044054</v>
      </c>
      <c r="J481" s="258">
        <f>IFERROR(MIN('MP Calculations'!$E$29/I481,1),"-")</f>
        <v>1</v>
      </c>
      <c r="K481" s="259"/>
      <c r="L481" s="235"/>
      <c r="M481" s="235"/>
      <c r="N481" s="235"/>
      <c r="O481" s="296">
        <v>12604.105878619081</v>
      </c>
      <c r="P481" s="260">
        <f t="shared" si="22"/>
        <v>12604.105878619081</v>
      </c>
    </row>
    <row r="482" spans="3:16" x14ac:dyDescent="0.2">
      <c r="C482" s="235"/>
      <c r="D482" s="261" t="s">
        <v>271</v>
      </c>
      <c r="E482" s="216">
        <v>49491</v>
      </c>
      <c r="F482" s="257" t="str">
        <f t="shared" si="21"/>
        <v>2035-36</v>
      </c>
      <c r="G482" s="234"/>
      <c r="H482" s="232" t="s">
        <v>247</v>
      </c>
      <c r="I482" s="235">
        <f t="shared" si="23"/>
        <v>28055.521896044054</v>
      </c>
      <c r="J482" s="258">
        <f>IFERROR(MIN('MP Calculations'!$E$29/I482,1),"-")</f>
        <v>1</v>
      </c>
      <c r="K482" s="259"/>
      <c r="L482" s="235"/>
      <c r="M482" s="235"/>
      <c r="N482" s="235"/>
      <c r="O482" s="296">
        <v>468644.91316772258</v>
      </c>
      <c r="P482" s="260">
        <f t="shared" si="22"/>
        <v>468644.91316772258</v>
      </c>
    </row>
    <row r="483" spans="3:16" x14ac:dyDescent="0.2">
      <c r="C483" s="235"/>
      <c r="D483" s="261" t="s">
        <v>272</v>
      </c>
      <c r="E483" s="216">
        <v>49491</v>
      </c>
      <c r="F483" s="257" t="str">
        <f t="shared" si="21"/>
        <v>2035-36</v>
      </c>
      <c r="G483" s="234"/>
      <c r="H483" s="232" t="s">
        <v>247</v>
      </c>
      <c r="I483" s="235">
        <f t="shared" si="23"/>
        <v>28055.521896044054</v>
      </c>
      <c r="J483" s="258">
        <f>IFERROR(MIN('MP Calculations'!$E$29/I483,1),"-")</f>
        <v>1</v>
      </c>
      <c r="K483" s="259"/>
      <c r="L483" s="235"/>
      <c r="M483" s="235"/>
      <c r="N483" s="235"/>
      <c r="O483" s="296">
        <v>227778.18453686943</v>
      </c>
      <c r="P483" s="260">
        <f t="shared" si="22"/>
        <v>227778.18453686943</v>
      </c>
    </row>
    <row r="484" spans="3:16" x14ac:dyDescent="0.2">
      <c r="C484" s="235"/>
      <c r="D484" s="261" t="s">
        <v>273</v>
      </c>
      <c r="E484" s="216">
        <v>49491</v>
      </c>
      <c r="F484" s="257" t="str">
        <f t="shared" si="21"/>
        <v>2035-36</v>
      </c>
      <c r="G484" s="234"/>
      <c r="H484" s="232" t="s">
        <v>247</v>
      </c>
      <c r="I484" s="235">
        <f t="shared" si="23"/>
        <v>28055.521896044054</v>
      </c>
      <c r="J484" s="258">
        <f>IFERROR(MIN('MP Calculations'!$E$29/I484,1),"-")</f>
        <v>1</v>
      </c>
      <c r="K484" s="259"/>
      <c r="L484" s="235"/>
      <c r="M484" s="235"/>
      <c r="N484" s="235"/>
      <c r="O484" s="296">
        <v>87932.761244914363</v>
      </c>
      <c r="P484" s="260">
        <f t="shared" si="22"/>
        <v>87932.761244914363</v>
      </c>
    </row>
    <row r="485" spans="3:16" x14ac:dyDescent="0.2">
      <c r="C485" s="235"/>
      <c r="D485" s="261" t="s">
        <v>274</v>
      </c>
      <c r="E485" s="216">
        <v>49491</v>
      </c>
      <c r="F485" s="257" t="str">
        <f t="shared" si="21"/>
        <v>2035-36</v>
      </c>
      <c r="G485" s="234"/>
      <c r="H485" s="232" t="s">
        <v>247</v>
      </c>
      <c r="I485" s="235">
        <f t="shared" si="23"/>
        <v>28055.521896044054</v>
      </c>
      <c r="J485" s="258">
        <f>IFERROR(MIN('MP Calculations'!$E$29/I485,1),"-")</f>
        <v>1</v>
      </c>
      <c r="K485" s="259"/>
      <c r="L485" s="235"/>
      <c r="M485" s="235"/>
      <c r="N485" s="235"/>
      <c r="O485" s="296">
        <v>124764.35930224619</v>
      </c>
      <c r="P485" s="260">
        <f t="shared" si="22"/>
        <v>124764.35930224619</v>
      </c>
    </row>
    <row r="486" spans="3:16" x14ac:dyDescent="0.2">
      <c r="C486" s="235"/>
      <c r="D486" s="261" t="s">
        <v>275</v>
      </c>
      <c r="E486" s="216">
        <v>49491</v>
      </c>
      <c r="F486" s="257" t="str">
        <f t="shared" si="21"/>
        <v>2035-36</v>
      </c>
      <c r="G486" s="234"/>
      <c r="H486" s="232" t="s">
        <v>247</v>
      </c>
      <c r="I486" s="235">
        <f t="shared" si="23"/>
        <v>28055.521896044054</v>
      </c>
      <c r="J486" s="258">
        <f>IFERROR(MIN('MP Calculations'!$E$29/I486,1),"-")</f>
        <v>1</v>
      </c>
      <c r="K486" s="259"/>
      <c r="L486" s="235"/>
      <c r="M486" s="235"/>
      <c r="N486" s="235"/>
      <c r="O486" s="296">
        <v>179570.01957588358</v>
      </c>
      <c r="P486" s="260">
        <f t="shared" si="22"/>
        <v>179570.01957588358</v>
      </c>
    </row>
    <row r="487" spans="3:16" x14ac:dyDescent="0.2">
      <c r="C487" s="235"/>
      <c r="D487" s="261" t="s">
        <v>276</v>
      </c>
      <c r="E487" s="216">
        <v>49491</v>
      </c>
      <c r="F487" s="257" t="str">
        <f t="shared" si="21"/>
        <v>2035-36</v>
      </c>
      <c r="G487" s="234"/>
      <c r="H487" s="232" t="s">
        <v>247</v>
      </c>
      <c r="I487" s="235">
        <f t="shared" si="23"/>
        <v>28055.521896044054</v>
      </c>
      <c r="J487" s="258">
        <f>IFERROR(MIN('MP Calculations'!$E$29/I487,1),"-")</f>
        <v>1</v>
      </c>
      <c r="K487" s="259"/>
      <c r="L487" s="235"/>
      <c r="M487" s="235"/>
      <c r="N487" s="235"/>
      <c r="O487" s="296">
        <v>187157.23619387305</v>
      </c>
      <c r="P487" s="260">
        <f t="shared" si="22"/>
        <v>187157.23619387305</v>
      </c>
    </row>
    <row r="488" spans="3:16" x14ac:dyDescent="0.2">
      <c r="C488" s="235"/>
      <c r="D488" s="261" t="s">
        <v>277</v>
      </c>
      <c r="E488" s="216">
        <v>49491</v>
      </c>
      <c r="F488" s="257" t="str">
        <f t="shared" si="21"/>
        <v>2035-36</v>
      </c>
      <c r="G488" s="234"/>
      <c r="H488" s="232" t="s">
        <v>247</v>
      </c>
      <c r="I488" s="235">
        <f t="shared" si="23"/>
        <v>28055.521896044054</v>
      </c>
      <c r="J488" s="258">
        <f>IFERROR(MIN('MP Calculations'!$E$29/I488,1),"-")</f>
        <v>1</v>
      </c>
      <c r="K488" s="259"/>
      <c r="L488" s="235"/>
      <c r="M488" s="235"/>
      <c r="N488" s="235"/>
      <c r="O488" s="296">
        <v>36440.46089146741</v>
      </c>
      <c r="P488" s="260">
        <f t="shared" si="22"/>
        <v>36440.46089146741</v>
      </c>
    </row>
    <row r="489" spans="3:16" x14ac:dyDescent="0.2">
      <c r="C489" s="235"/>
      <c r="D489" s="261" t="s">
        <v>278</v>
      </c>
      <c r="E489" s="216">
        <v>49491</v>
      </c>
      <c r="F489" s="257" t="str">
        <f t="shared" si="21"/>
        <v>2035-36</v>
      </c>
      <c r="G489" s="234"/>
      <c r="H489" s="232" t="s">
        <v>247</v>
      </c>
      <c r="I489" s="235">
        <f t="shared" si="23"/>
        <v>28055.521896044054</v>
      </c>
      <c r="J489" s="258">
        <f>IFERROR(MIN('MP Calculations'!$E$29/I489,1),"-")</f>
        <v>1</v>
      </c>
      <c r="K489" s="259"/>
      <c r="L489" s="235"/>
      <c r="M489" s="235"/>
      <c r="N489" s="235"/>
      <c r="O489" s="296">
        <v>144980.12309592674</v>
      </c>
      <c r="P489" s="260">
        <f t="shared" si="22"/>
        <v>144980.12309592674</v>
      </c>
    </row>
    <row r="490" spans="3:16" x14ac:dyDescent="0.2">
      <c r="C490" s="235"/>
      <c r="D490" s="261" t="s">
        <v>279</v>
      </c>
      <c r="E490" s="216">
        <v>49491</v>
      </c>
      <c r="F490" s="257" t="str">
        <f t="shared" si="21"/>
        <v>2035-36</v>
      </c>
      <c r="G490" s="234"/>
      <c r="H490" s="232" t="s">
        <v>247</v>
      </c>
      <c r="I490" s="235">
        <f t="shared" si="23"/>
        <v>28055.521896044054</v>
      </c>
      <c r="J490" s="258">
        <f>IFERROR(MIN('MP Calculations'!$E$29/I490,1),"-")</f>
        <v>1</v>
      </c>
      <c r="K490" s="259"/>
      <c r="L490" s="235"/>
      <c r="M490" s="235"/>
      <c r="N490" s="235"/>
      <c r="O490" s="296">
        <v>83320.935903030098</v>
      </c>
      <c r="P490" s="260">
        <f t="shared" si="22"/>
        <v>83320.935903030098</v>
      </c>
    </row>
    <row r="491" spans="3:16" x14ac:dyDescent="0.2">
      <c r="C491" s="235"/>
      <c r="D491" s="261" t="s">
        <v>280</v>
      </c>
      <c r="E491" s="216">
        <v>49491</v>
      </c>
      <c r="F491" s="257" t="str">
        <f t="shared" si="21"/>
        <v>2035-36</v>
      </c>
      <c r="G491" s="234"/>
      <c r="H491" s="232" t="s">
        <v>247</v>
      </c>
      <c r="I491" s="235">
        <f t="shared" si="23"/>
        <v>28055.521896044054</v>
      </c>
      <c r="J491" s="258">
        <f>IFERROR(MIN('MP Calculations'!$E$29/I491,1),"-")</f>
        <v>1</v>
      </c>
      <c r="K491" s="259"/>
      <c r="L491" s="235"/>
      <c r="M491" s="235"/>
      <c r="N491" s="235"/>
      <c r="O491" s="296">
        <v>99218.987712533708</v>
      </c>
      <c r="P491" s="260">
        <f t="shared" si="22"/>
        <v>99218.987712533708</v>
      </c>
    </row>
    <row r="492" spans="3:16" x14ac:dyDescent="0.2">
      <c r="C492" s="235"/>
      <c r="D492" s="261" t="s">
        <v>281</v>
      </c>
      <c r="E492" s="216">
        <v>49491</v>
      </c>
      <c r="F492" s="257" t="str">
        <f t="shared" si="21"/>
        <v>2035-36</v>
      </c>
      <c r="G492" s="234"/>
      <c r="H492" s="232" t="s">
        <v>247</v>
      </c>
      <c r="I492" s="235">
        <f t="shared" si="23"/>
        <v>28055.521896044054</v>
      </c>
      <c r="J492" s="258">
        <f>IFERROR(MIN('MP Calculations'!$E$29/I492,1),"-")</f>
        <v>1</v>
      </c>
      <c r="K492" s="259"/>
      <c r="L492" s="235"/>
      <c r="M492" s="235"/>
      <c r="N492" s="235"/>
      <c r="O492" s="296">
        <v>1205267.3792703238</v>
      </c>
      <c r="P492" s="260">
        <f t="shared" si="22"/>
        <v>1205267.3792703238</v>
      </c>
    </row>
    <row r="493" spans="3:16" x14ac:dyDescent="0.2">
      <c r="C493" s="235"/>
      <c r="D493" s="261" t="s">
        <v>282</v>
      </c>
      <c r="E493" s="216">
        <v>49491</v>
      </c>
      <c r="F493" s="257" t="str">
        <f t="shared" si="21"/>
        <v>2035-36</v>
      </c>
      <c r="G493" s="234"/>
      <c r="H493" s="232" t="s">
        <v>247</v>
      </c>
      <c r="I493" s="235">
        <f t="shared" si="23"/>
        <v>28055.521896044054</v>
      </c>
      <c r="J493" s="258">
        <f>IFERROR(MIN('MP Calculations'!$E$29/I493,1),"-")</f>
        <v>1</v>
      </c>
      <c r="K493" s="259"/>
      <c r="L493" s="235"/>
      <c r="M493" s="235"/>
      <c r="N493" s="235"/>
      <c r="O493" s="296">
        <v>122588.88363607058</v>
      </c>
      <c r="P493" s="260">
        <f t="shared" si="22"/>
        <v>122588.88363607058</v>
      </c>
    </row>
    <row r="494" spans="3:16" x14ac:dyDescent="0.2">
      <c r="C494" s="235"/>
      <c r="D494" s="261" t="s">
        <v>283</v>
      </c>
      <c r="E494" s="216">
        <v>49491</v>
      </c>
      <c r="F494" s="257" t="str">
        <f t="shared" si="21"/>
        <v>2035-36</v>
      </c>
      <c r="G494" s="234"/>
      <c r="H494" s="232" t="s">
        <v>247</v>
      </c>
      <c r="I494" s="235">
        <f t="shared" si="23"/>
        <v>28055.521896044054</v>
      </c>
      <c r="J494" s="258">
        <f>IFERROR(MIN('MP Calculations'!$E$29/I494,1),"-")</f>
        <v>1</v>
      </c>
      <c r="K494" s="259"/>
      <c r="L494" s="235"/>
      <c r="M494" s="235"/>
      <c r="N494" s="235"/>
      <c r="O494" s="296">
        <v>21463.631563853676</v>
      </c>
      <c r="P494" s="260">
        <f t="shared" si="22"/>
        <v>21463.631563853676</v>
      </c>
    </row>
    <row r="495" spans="3:16" x14ac:dyDescent="0.2">
      <c r="C495" s="235"/>
      <c r="D495" s="261" t="s">
        <v>284</v>
      </c>
      <c r="E495" s="216">
        <v>49491</v>
      </c>
      <c r="F495" s="257" t="str">
        <f t="shared" si="21"/>
        <v>2035-36</v>
      </c>
      <c r="G495" s="234"/>
      <c r="H495" s="232" t="s">
        <v>247</v>
      </c>
      <c r="I495" s="235">
        <f t="shared" si="23"/>
        <v>28055.521896044054</v>
      </c>
      <c r="J495" s="258">
        <f>IFERROR(MIN('MP Calculations'!$E$29/I495,1),"-")</f>
        <v>1</v>
      </c>
      <c r="K495" s="259"/>
      <c r="L495" s="235"/>
      <c r="M495" s="235"/>
      <c r="N495" s="235"/>
      <c r="O495" s="296">
        <v>516530.06820663204</v>
      </c>
      <c r="P495" s="260">
        <f t="shared" si="22"/>
        <v>516530.06820663204</v>
      </c>
    </row>
    <row r="496" spans="3:16" x14ac:dyDescent="0.2">
      <c r="C496" s="235"/>
      <c r="D496" s="261" t="s">
        <v>285</v>
      </c>
      <c r="E496" s="216">
        <v>49491</v>
      </c>
      <c r="F496" s="257" t="str">
        <f t="shared" si="21"/>
        <v>2035-36</v>
      </c>
      <c r="G496" s="234"/>
      <c r="H496" s="232" t="s">
        <v>247</v>
      </c>
      <c r="I496" s="235">
        <f t="shared" si="23"/>
        <v>28055.521896044054</v>
      </c>
      <c r="J496" s="258">
        <f>IFERROR(MIN('MP Calculations'!$E$29/I496,1),"-")</f>
        <v>1</v>
      </c>
      <c r="K496" s="259"/>
      <c r="L496" s="235"/>
      <c r="M496" s="235"/>
      <c r="N496" s="235"/>
      <c r="O496" s="296">
        <v>52060.760269680432</v>
      </c>
      <c r="P496" s="260">
        <f t="shared" si="22"/>
        <v>52060.760269680432</v>
      </c>
    </row>
    <row r="497" spans="3:16" x14ac:dyDescent="0.2">
      <c r="C497" s="235"/>
      <c r="D497" s="261" t="s">
        <v>286</v>
      </c>
      <c r="E497" s="216">
        <v>49491</v>
      </c>
      <c r="F497" s="257" t="str">
        <f t="shared" si="21"/>
        <v>2035-36</v>
      </c>
      <c r="G497" s="234"/>
      <c r="H497" s="232" t="s">
        <v>247</v>
      </c>
      <c r="I497" s="235">
        <f t="shared" si="23"/>
        <v>28055.521896044054</v>
      </c>
      <c r="J497" s="258">
        <f>IFERROR(MIN('MP Calculations'!$E$29/I497,1),"-")</f>
        <v>1</v>
      </c>
      <c r="K497" s="259"/>
      <c r="L497" s="235"/>
      <c r="M497" s="235"/>
      <c r="N497" s="235"/>
      <c r="O497" s="296">
        <v>157522.90124517039</v>
      </c>
      <c r="P497" s="260">
        <f t="shared" si="22"/>
        <v>157522.90124517039</v>
      </c>
    </row>
    <row r="498" spans="3:16" x14ac:dyDescent="0.2">
      <c r="C498" s="235"/>
      <c r="D498" s="261" t="s">
        <v>287</v>
      </c>
      <c r="E498" s="216">
        <v>49491</v>
      </c>
      <c r="F498" s="257" t="str">
        <f t="shared" si="21"/>
        <v>2035-36</v>
      </c>
      <c r="G498" s="234"/>
      <c r="H498" s="232" t="s">
        <v>247</v>
      </c>
      <c r="I498" s="235">
        <f t="shared" si="23"/>
        <v>28055.521896044054</v>
      </c>
      <c r="J498" s="258">
        <f>IFERROR(MIN('MP Calculations'!$E$29/I498,1),"-")</f>
        <v>1</v>
      </c>
      <c r="K498" s="259"/>
      <c r="L498" s="235"/>
      <c r="M498" s="235"/>
      <c r="N498" s="235"/>
      <c r="O498" s="296">
        <v>67230.402702733787</v>
      </c>
      <c r="P498" s="260">
        <f t="shared" si="22"/>
        <v>67230.402702733787</v>
      </c>
    </row>
    <row r="499" spans="3:16" x14ac:dyDescent="0.2">
      <c r="C499" s="235"/>
      <c r="D499" s="261" t="s">
        <v>288</v>
      </c>
      <c r="E499" s="216">
        <v>49491</v>
      </c>
      <c r="F499" s="257" t="str">
        <f t="shared" si="21"/>
        <v>2035-36</v>
      </c>
      <c r="G499" s="234"/>
      <c r="H499" s="232" t="s">
        <v>247</v>
      </c>
      <c r="I499" s="235">
        <f t="shared" si="23"/>
        <v>28055.521896044054</v>
      </c>
      <c r="J499" s="258">
        <f>IFERROR(MIN('MP Calculations'!$E$29/I499,1),"-")</f>
        <v>1</v>
      </c>
      <c r="K499" s="259"/>
      <c r="L499" s="235"/>
      <c r="M499" s="235"/>
      <c r="N499" s="235"/>
      <c r="O499" s="296">
        <v>136101.95143950393</v>
      </c>
      <c r="P499" s="260">
        <f t="shared" si="22"/>
        <v>136101.95143950393</v>
      </c>
    </row>
    <row r="500" spans="3:16" x14ac:dyDescent="0.2">
      <c r="C500" s="235"/>
      <c r="D500" s="261" t="s">
        <v>289</v>
      </c>
      <c r="E500" s="216">
        <v>49491</v>
      </c>
      <c r="F500" s="257" t="str">
        <f t="shared" si="21"/>
        <v>2035-36</v>
      </c>
      <c r="G500" s="234"/>
      <c r="H500" s="232" t="s">
        <v>247</v>
      </c>
      <c r="I500" s="235">
        <f t="shared" si="23"/>
        <v>28055.521896044054</v>
      </c>
      <c r="J500" s="258">
        <f>IFERROR(MIN('MP Calculations'!$E$29/I500,1),"-")</f>
        <v>1</v>
      </c>
      <c r="K500" s="259"/>
      <c r="L500" s="235"/>
      <c r="M500" s="235"/>
      <c r="N500" s="235"/>
      <c r="O500" s="296">
        <v>141235.73956828704</v>
      </c>
      <c r="P500" s="260">
        <f t="shared" si="22"/>
        <v>141235.73956828704</v>
      </c>
    </row>
    <row r="501" spans="3:16" x14ac:dyDescent="0.2">
      <c r="C501" s="235"/>
      <c r="D501" s="261" t="s">
        <v>290</v>
      </c>
      <c r="E501" s="216">
        <v>49491</v>
      </c>
      <c r="F501" s="257" t="str">
        <f t="shared" ref="F501:F564" si="24">IF(E501="","-",IF(E501&lt;$E$15,"ERROR - date outside of range",IF(MONTH(E501)&gt;=7,YEAR(E501)&amp;"-"&amp;RIGHT(YEAR(E501),2)+1,YEAR(E501)-1&amp;"-"&amp;RIGHT(YEAR(E501),2))))</f>
        <v>2035-36</v>
      </c>
      <c r="G501" s="234"/>
      <c r="H501" s="232" t="s">
        <v>247</v>
      </c>
      <c r="I501" s="235">
        <f t="shared" si="23"/>
        <v>28055.521896044054</v>
      </c>
      <c r="J501" s="258">
        <f>IFERROR(MIN('MP Calculations'!$E$29/I501,1),"-")</f>
        <v>1</v>
      </c>
      <c r="K501" s="259"/>
      <c r="L501" s="235"/>
      <c r="M501" s="235"/>
      <c r="N501" s="235"/>
      <c r="O501" s="296">
        <v>403872.9953006471</v>
      </c>
      <c r="P501" s="260">
        <f t="shared" ref="P501:P564" si="25">IF(O501="-","-",IF(E501&lt;$E$15,0,O501*J501))</f>
        <v>403872.9953006471</v>
      </c>
    </row>
    <row r="502" spans="3:16" x14ac:dyDescent="0.2">
      <c r="C502" s="235"/>
      <c r="D502" s="261" t="s">
        <v>291</v>
      </c>
      <c r="E502" s="216">
        <v>49491</v>
      </c>
      <c r="F502" s="257" t="str">
        <f t="shared" si="24"/>
        <v>2035-36</v>
      </c>
      <c r="G502" s="234"/>
      <c r="H502" s="232" t="s">
        <v>247</v>
      </c>
      <c r="I502" s="235">
        <f t="shared" si="23"/>
        <v>28055.521896044054</v>
      </c>
      <c r="J502" s="258">
        <f>IFERROR(MIN('MP Calculations'!$E$29/I502,1),"-")</f>
        <v>1</v>
      </c>
      <c r="K502" s="259"/>
      <c r="L502" s="235"/>
      <c r="M502" s="235"/>
      <c r="N502" s="235"/>
      <c r="O502" s="296">
        <v>597844.57682373165</v>
      </c>
      <c r="P502" s="260">
        <f t="shared" si="25"/>
        <v>597844.57682373165</v>
      </c>
    </row>
    <row r="503" spans="3:16" x14ac:dyDescent="0.2">
      <c r="C503" s="235"/>
      <c r="D503" s="261" t="s">
        <v>292</v>
      </c>
      <c r="E503" s="216">
        <v>49491</v>
      </c>
      <c r="F503" s="257" t="str">
        <f t="shared" si="24"/>
        <v>2035-36</v>
      </c>
      <c r="G503" s="234"/>
      <c r="H503" s="232" t="s">
        <v>247</v>
      </c>
      <c r="I503" s="235">
        <f t="shared" si="23"/>
        <v>28055.521896044054</v>
      </c>
      <c r="J503" s="258">
        <f>IFERROR(MIN('MP Calculations'!$E$29/I503,1),"-")</f>
        <v>1</v>
      </c>
      <c r="K503" s="259"/>
      <c r="L503" s="235"/>
      <c r="M503" s="235"/>
      <c r="N503" s="235"/>
      <c r="O503" s="296">
        <v>127658.31510874011</v>
      </c>
      <c r="P503" s="260">
        <f t="shared" si="25"/>
        <v>127658.31510874011</v>
      </c>
    </row>
    <row r="504" spans="3:16" x14ac:dyDescent="0.2">
      <c r="C504" s="235"/>
      <c r="D504" s="261" t="s">
        <v>293</v>
      </c>
      <c r="E504" s="216">
        <v>49491</v>
      </c>
      <c r="F504" s="257" t="str">
        <f t="shared" si="24"/>
        <v>2035-36</v>
      </c>
      <c r="G504" s="234"/>
      <c r="H504" s="232" t="s">
        <v>247</v>
      </c>
      <c r="I504" s="235">
        <f t="shared" si="23"/>
        <v>28055.521896044054</v>
      </c>
      <c r="J504" s="258">
        <f>IFERROR(MIN('MP Calculations'!$E$29/I504,1),"-")</f>
        <v>1</v>
      </c>
      <c r="K504" s="259"/>
      <c r="L504" s="235"/>
      <c r="M504" s="235"/>
      <c r="N504" s="235"/>
      <c r="O504" s="296">
        <v>989889.73912773456</v>
      </c>
      <c r="P504" s="260">
        <f t="shared" si="25"/>
        <v>989889.73912773456</v>
      </c>
    </row>
    <row r="505" spans="3:16" ht="22.8" x14ac:dyDescent="0.2">
      <c r="C505" s="235"/>
      <c r="D505" s="261" t="s">
        <v>342</v>
      </c>
      <c r="E505" s="216">
        <v>49491</v>
      </c>
      <c r="F505" s="257" t="str">
        <f t="shared" si="24"/>
        <v>2035-36</v>
      </c>
      <c r="G505" s="234"/>
      <c r="H505" s="232" t="s">
        <v>247</v>
      </c>
      <c r="I505" s="235">
        <f t="shared" si="23"/>
        <v>28055.521896044054</v>
      </c>
      <c r="J505" s="258">
        <f>IFERROR(MIN('MP Calculations'!$E$29/I505,1),"-")</f>
        <v>1</v>
      </c>
      <c r="K505" s="259"/>
      <c r="L505" s="235"/>
      <c r="M505" s="235"/>
      <c r="N505" s="235"/>
      <c r="O505" s="296">
        <v>1268279.8984585714</v>
      </c>
      <c r="P505" s="260">
        <f t="shared" si="25"/>
        <v>1268279.8984585714</v>
      </c>
    </row>
    <row r="506" spans="3:16" x14ac:dyDescent="0.2">
      <c r="C506" s="235"/>
      <c r="D506" s="261" t="s">
        <v>343</v>
      </c>
      <c r="E506" s="216">
        <v>49491</v>
      </c>
      <c r="F506" s="257" t="str">
        <f t="shared" si="24"/>
        <v>2035-36</v>
      </c>
      <c r="G506" s="234"/>
      <c r="H506" s="232" t="s">
        <v>247</v>
      </c>
      <c r="I506" s="235">
        <f t="shared" si="23"/>
        <v>28055.521896044054</v>
      </c>
      <c r="J506" s="258">
        <f>IFERROR(MIN('MP Calculations'!$E$29/I506,1),"-")</f>
        <v>1</v>
      </c>
      <c r="K506" s="259"/>
      <c r="L506" s="235"/>
      <c r="M506" s="235"/>
      <c r="N506" s="235"/>
      <c r="O506" s="296">
        <v>4296255.0935016247</v>
      </c>
      <c r="P506" s="260">
        <f t="shared" si="25"/>
        <v>4296255.0935016247</v>
      </c>
    </row>
    <row r="507" spans="3:16" x14ac:dyDescent="0.2">
      <c r="C507" s="235"/>
      <c r="D507" s="261" t="s">
        <v>344</v>
      </c>
      <c r="E507" s="216">
        <v>49491</v>
      </c>
      <c r="F507" s="257" t="str">
        <f t="shared" si="24"/>
        <v>2035-36</v>
      </c>
      <c r="G507" s="234"/>
      <c r="H507" s="232" t="s">
        <v>247</v>
      </c>
      <c r="I507" s="235">
        <f t="shared" si="23"/>
        <v>28055.521896044054</v>
      </c>
      <c r="J507" s="258">
        <f>IFERROR(MIN('MP Calculations'!$E$29/I507,1),"-")</f>
        <v>1</v>
      </c>
      <c r="K507" s="259"/>
      <c r="L507" s="235"/>
      <c r="M507" s="235"/>
      <c r="N507" s="235"/>
      <c r="O507" s="296">
        <v>1563228.7120535879</v>
      </c>
      <c r="P507" s="260">
        <f t="shared" si="25"/>
        <v>1563228.7120535879</v>
      </c>
    </row>
    <row r="508" spans="3:16" x14ac:dyDescent="0.2">
      <c r="C508" s="235"/>
      <c r="D508" s="261" t="s">
        <v>345</v>
      </c>
      <c r="E508" s="216">
        <v>49491</v>
      </c>
      <c r="F508" s="257" t="str">
        <f t="shared" si="24"/>
        <v>2035-36</v>
      </c>
      <c r="G508" s="234"/>
      <c r="H508" s="232" t="s">
        <v>247</v>
      </c>
      <c r="I508" s="235">
        <f t="shared" si="23"/>
        <v>28055.521896044054</v>
      </c>
      <c r="J508" s="258">
        <f>IFERROR(MIN('MP Calculations'!$E$29/I508,1),"-")</f>
        <v>1</v>
      </c>
      <c r="K508" s="259"/>
      <c r="L508" s="235"/>
      <c r="M508" s="235"/>
      <c r="N508" s="235"/>
      <c r="O508" s="296">
        <v>8561396.0366571136</v>
      </c>
      <c r="P508" s="260">
        <f t="shared" si="25"/>
        <v>8561396.0366571136</v>
      </c>
    </row>
    <row r="509" spans="3:16" ht="22.8" x14ac:dyDescent="0.2">
      <c r="C509" s="235"/>
      <c r="D509" s="261" t="s">
        <v>346</v>
      </c>
      <c r="E509" s="216">
        <v>49491</v>
      </c>
      <c r="F509" s="257" t="str">
        <f t="shared" si="24"/>
        <v>2035-36</v>
      </c>
      <c r="G509" s="234"/>
      <c r="H509" s="232" t="s">
        <v>247</v>
      </c>
      <c r="I509" s="235">
        <f t="shared" si="23"/>
        <v>28055.521896044054</v>
      </c>
      <c r="J509" s="258">
        <f>IFERROR(MIN('MP Calculations'!$E$29/I509,1),"-")</f>
        <v>1</v>
      </c>
      <c r="K509" s="259"/>
      <c r="L509" s="235"/>
      <c r="M509" s="235"/>
      <c r="N509" s="235"/>
      <c r="O509" s="296">
        <v>692146.76553210209</v>
      </c>
      <c r="P509" s="260">
        <f t="shared" si="25"/>
        <v>692146.76553210209</v>
      </c>
    </row>
    <row r="510" spans="3:16" x14ac:dyDescent="0.2">
      <c r="C510" s="235"/>
      <c r="D510" s="261" t="s">
        <v>347</v>
      </c>
      <c r="E510" s="216">
        <v>49491</v>
      </c>
      <c r="F510" s="257" t="str">
        <f t="shared" si="24"/>
        <v>2035-36</v>
      </c>
      <c r="G510" s="234"/>
      <c r="H510" s="232" t="s">
        <v>247</v>
      </c>
      <c r="I510" s="235">
        <f t="shared" si="23"/>
        <v>28055.521896044054</v>
      </c>
      <c r="J510" s="258">
        <f>IFERROR(MIN('MP Calculations'!$E$29/I510,1),"-")</f>
        <v>1</v>
      </c>
      <c r="K510" s="259"/>
      <c r="L510" s="235"/>
      <c r="M510" s="235"/>
      <c r="N510" s="235"/>
      <c r="O510" s="296">
        <v>4484401.7618986322</v>
      </c>
      <c r="P510" s="260">
        <f t="shared" si="25"/>
        <v>4484401.7618986322</v>
      </c>
    </row>
    <row r="511" spans="3:16" x14ac:dyDescent="0.2">
      <c r="C511" s="235"/>
      <c r="D511" s="261" t="s">
        <v>348</v>
      </c>
      <c r="E511" s="216">
        <v>49491</v>
      </c>
      <c r="F511" s="257" t="str">
        <f t="shared" si="24"/>
        <v>2035-36</v>
      </c>
      <c r="G511" s="234"/>
      <c r="H511" s="232" t="s">
        <v>247</v>
      </c>
      <c r="I511" s="235">
        <f t="shared" si="23"/>
        <v>28055.521896044054</v>
      </c>
      <c r="J511" s="258">
        <f>IFERROR(MIN('MP Calculations'!$E$29/I511,1),"-")</f>
        <v>1</v>
      </c>
      <c r="K511" s="259"/>
      <c r="L511" s="235"/>
      <c r="M511" s="235"/>
      <c r="N511" s="235"/>
      <c r="O511" s="296">
        <v>5605502.2023732904</v>
      </c>
      <c r="P511" s="260">
        <f t="shared" si="25"/>
        <v>5605502.2023732904</v>
      </c>
    </row>
    <row r="512" spans="3:16" ht="22.8" x14ac:dyDescent="0.2">
      <c r="C512" s="235"/>
      <c r="D512" s="261" t="s">
        <v>349</v>
      </c>
      <c r="E512" s="216">
        <v>49491</v>
      </c>
      <c r="F512" s="257" t="str">
        <f t="shared" si="24"/>
        <v>2035-36</v>
      </c>
      <c r="G512" s="234"/>
      <c r="H512" s="232" t="s">
        <v>247</v>
      </c>
      <c r="I512" s="235">
        <f t="shared" si="23"/>
        <v>28055.521896044054</v>
      </c>
      <c r="J512" s="258">
        <f>IFERROR(MIN('MP Calculations'!$E$29/I512,1),"-")</f>
        <v>1</v>
      </c>
      <c r="K512" s="259"/>
      <c r="L512" s="235"/>
      <c r="M512" s="235"/>
      <c r="N512" s="235"/>
      <c r="O512" s="296">
        <v>4574791.7753129611</v>
      </c>
      <c r="P512" s="260">
        <f t="shared" si="25"/>
        <v>4574791.7753129611</v>
      </c>
    </row>
    <row r="513" spans="3:16" x14ac:dyDescent="0.2">
      <c r="C513" s="235"/>
      <c r="D513" s="261" t="s">
        <v>249</v>
      </c>
      <c r="E513" s="216">
        <v>49491</v>
      </c>
      <c r="F513" s="257" t="str">
        <f t="shared" si="24"/>
        <v>2035-36</v>
      </c>
      <c r="G513" s="234"/>
      <c r="H513" s="232" t="s">
        <v>247</v>
      </c>
      <c r="I513" s="235">
        <f t="shared" si="23"/>
        <v>28055.521896044054</v>
      </c>
      <c r="J513" s="258">
        <f>IFERROR(MIN('MP Calculations'!$E$29/I513,1),"-")</f>
        <v>1</v>
      </c>
      <c r="K513" s="259"/>
      <c r="L513" s="235"/>
      <c r="M513" s="235"/>
      <c r="N513" s="235"/>
      <c r="O513" s="296">
        <v>298465.65544659598</v>
      </c>
      <c r="P513" s="260">
        <f t="shared" si="25"/>
        <v>298465.65544659598</v>
      </c>
    </row>
    <row r="514" spans="3:16" x14ac:dyDescent="0.2">
      <c r="C514" s="235"/>
      <c r="D514" s="261" t="s">
        <v>250</v>
      </c>
      <c r="E514" s="216">
        <v>49491</v>
      </c>
      <c r="F514" s="257" t="str">
        <f t="shared" si="24"/>
        <v>2035-36</v>
      </c>
      <c r="G514" s="234"/>
      <c r="H514" s="232" t="s">
        <v>247</v>
      </c>
      <c r="I514" s="235">
        <f t="shared" si="23"/>
        <v>28055.521896044054</v>
      </c>
      <c r="J514" s="258">
        <f>IFERROR(MIN('MP Calculations'!$E$29/I514,1),"-")</f>
        <v>1</v>
      </c>
      <c r="K514" s="259"/>
      <c r="L514" s="235"/>
      <c r="M514" s="235"/>
      <c r="N514" s="235"/>
      <c r="O514" s="296">
        <v>429574.2627542282</v>
      </c>
      <c r="P514" s="260">
        <f t="shared" si="25"/>
        <v>429574.2627542282</v>
      </c>
    </row>
    <row r="515" spans="3:16" x14ac:dyDescent="0.2">
      <c r="C515" s="235"/>
      <c r="D515" s="261" t="s">
        <v>251</v>
      </c>
      <c r="E515" s="216">
        <v>49491</v>
      </c>
      <c r="F515" s="257" t="str">
        <f t="shared" si="24"/>
        <v>2035-36</v>
      </c>
      <c r="G515" s="234"/>
      <c r="H515" s="232" t="s">
        <v>247</v>
      </c>
      <c r="I515" s="235">
        <f t="shared" si="23"/>
        <v>28055.521896044054</v>
      </c>
      <c r="J515" s="258">
        <f>IFERROR(MIN('MP Calculations'!$E$29/I515,1),"-")</f>
        <v>1</v>
      </c>
      <c r="K515" s="259"/>
      <c r="L515" s="235"/>
      <c r="M515" s="235"/>
      <c r="N515" s="235"/>
      <c r="O515" s="296">
        <v>107816.25617590427</v>
      </c>
      <c r="P515" s="260">
        <f t="shared" si="25"/>
        <v>107816.25617590427</v>
      </c>
    </row>
    <row r="516" spans="3:16" x14ac:dyDescent="0.2">
      <c r="C516" s="235"/>
      <c r="D516" s="261" t="s">
        <v>252</v>
      </c>
      <c r="E516" s="216">
        <v>49491</v>
      </c>
      <c r="F516" s="257" t="str">
        <f t="shared" si="24"/>
        <v>2035-36</v>
      </c>
      <c r="G516" s="234"/>
      <c r="H516" s="232" t="s">
        <v>247</v>
      </c>
      <c r="I516" s="235">
        <f t="shared" si="23"/>
        <v>28055.521896044054</v>
      </c>
      <c r="J516" s="258">
        <f>IFERROR(MIN('MP Calculations'!$E$29/I516,1),"-")</f>
        <v>1</v>
      </c>
      <c r="K516" s="259"/>
      <c r="L516" s="235"/>
      <c r="M516" s="235"/>
      <c r="N516" s="235"/>
      <c r="O516" s="296">
        <v>256528.17607480148</v>
      </c>
      <c r="P516" s="260">
        <f t="shared" si="25"/>
        <v>256528.17607480148</v>
      </c>
    </row>
    <row r="517" spans="3:16" x14ac:dyDescent="0.2">
      <c r="C517" s="235"/>
      <c r="D517" s="261" t="s">
        <v>253</v>
      </c>
      <c r="E517" s="216">
        <v>49491</v>
      </c>
      <c r="F517" s="257" t="str">
        <f t="shared" si="24"/>
        <v>2035-36</v>
      </c>
      <c r="G517" s="234"/>
      <c r="H517" s="232" t="s">
        <v>247</v>
      </c>
      <c r="I517" s="235">
        <f t="shared" si="23"/>
        <v>28055.521896044054</v>
      </c>
      <c r="J517" s="258">
        <f>IFERROR(MIN('MP Calculations'!$E$29/I517,1),"-")</f>
        <v>1</v>
      </c>
      <c r="K517" s="259"/>
      <c r="L517" s="235"/>
      <c r="M517" s="235"/>
      <c r="N517" s="235"/>
      <c r="O517" s="296">
        <v>128200.96123733532</v>
      </c>
      <c r="P517" s="260">
        <f t="shared" si="25"/>
        <v>128200.96123733532</v>
      </c>
    </row>
    <row r="518" spans="3:16" x14ac:dyDescent="0.2">
      <c r="C518" s="235"/>
      <c r="D518" s="261" t="s">
        <v>254</v>
      </c>
      <c r="E518" s="216">
        <v>49491</v>
      </c>
      <c r="F518" s="257" t="str">
        <f t="shared" si="24"/>
        <v>2035-36</v>
      </c>
      <c r="G518" s="234"/>
      <c r="H518" s="232" t="s">
        <v>247</v>
      </c>
      <c r="I518" s="235">
        <f t="shared" si="23"/>
        <v>28055.521896044054</v>
      </c>
      <c r="J518" s="258">
        <f>IFERROR(MIN('MP Calculations'!$E$29/I518,1),"-")</f>
        <v>1</v>
      </c>
      <c r="K518" s="259"/>
      <c r="L518" s="235"/>
      <c r="M518" s="235"/>
      <c r="N518" s="235"/>
      <c r="O518" s="296">
        <v>85704.918477622035</v>
      </c>
      <c r="P518" s="260">
        <f t="shared" si="25"/>
        <v>85704.918477622035</v>
      </c>
    </row>
    <row r="519" spans="3:16" x14ac:dyDescent="0.2">
      <c r="C519" s="235"/>
      <c r="D519" s="261" t="s">
        <v>255</v>
      </c>
      <c r="E519" s="216">
        <v>49491</v>
      </c>
      <c r="F519" s="257" t="str">
        <f t="shared" si="24"/>
        <v>2035-36</v>
      </c>
      <c r="G519" s="234"/>
      <c r="H519" s="232" t="s">
        <v>247</v>
      </c>
      <c r="I519" s="235">
        <f t="shared" si="23"/>
        <v>28055.521896044054</v>
      </c>
      <c r="J519" s="258">
        <f>IFERROR(MIN('MP Calculations'!$E$29/I519,1),"-")</f>
        <v>1</v>
      </c>
      <c r="K519" s="259"/>
      <c r="L519" s="235"/>
      <c r="M519" s="235"/>
      <c r="N519" s="235"/>
      <c r="O519" s="296">
        <v>276629.40782455262</v>
      </c>
      <c r="P519" s="260">
        <f t="shared" si="25"/>
        <v>276629.40782455262</v>
      </c>
    </row>
    <row r="520" spans="3:16" x14ac:dyDescent="0.2">
      <c r="C520" s="235"/>
      <c r="D520" s="261" t="s">
        <v>376</v>
      </c>
      <c r="E520" s="216">
        <v>49491</v>
      </c>
      <c r="F520" s="257" t="str">
        <f t="shared" si="24"/>
        <v>2035-36</v>
      </c>
      <c r="G520" s="234"/>
      <c r="H520" s="232" t="s">
        <v>247</v>
      </c>
      <c r="I520" s="235">
        <f t="shared" si="23"/>
        <v>28055.521896044054</v>
      </c>
      <c r="J520" s="258">
        <f>IFERROR(MIN('MP Calculations'!$E$29/I520,1),"-")</f>
        <v>1</v>
      </c>
      <c r="K520" s="259"/>
      <c r="L520" s="235"/>
      <c r="M520" s="235"/>
      <c r="N520" s="235"/>
      <c r="O520" s="296">
        <v>126.12890027213599</v>
      </c>
      <c r="P520" s="260">
        <f t="shared" si="25"/>
        <v>126.12890027213599</v>
      </c>
    </row>
    <row r="521" spans="3:16" x14ac:dyDescent="0.2">
      <c r="C521" s="235"/>
      <c r="D521" s="261" t="s">
        <v>377</v>
      </c>
      <c r="E521" s="216">
        <v>49491</v>
      </c>
      <c r="F521" s="257" t="str">
        <f t="shared" si="24"/>
        <v>2035-36</v>
      </c>
      <c r="G521" s="234"/>
      <c r="H521" s="232" t="s">
        <v>247</v>
      </c>
      <c r="I521" s="235">
        <f t="shared" si="23"/>
        <v>28055.521896044054</v>
      </c>
      <c r="J521" s="258">
        <f>IFERROR(MIN('MP Calculations'!$E$29/I521,1),"-")</f>
        <v>1</v>
      </c>
      <c r="K521" s="259"/>
      <c r="L521" s="235"/>
      <c r="M521" s="235"/>
      <c r="N521" s="235"/>
      <c r="O521" s="296">
        <v>48025.917471042994</v>
      </c>
      <c r="P521" s="260">
        <f t="shared" si="25"/>
        <v>48025.917471042994</v>
      </c>
    </row>
    <row r="522" spans="3:16" x14ac:dyDescent="0.2">
      <c r="C522" s="235"/>
      <c r="D522" s="261" t="s">
        <v>406</v>
      </c>
      <c r="E522" s="216">
        <v>49491</v>
      </c>
      <c r="F522" s="257" t="str">
        <f t="shared" si="24"/>
        <v>2035-36</v>
      </c>
      <c r="G522" s="234"/>
      <c r="H522" s="232" t="s">
        <v>247</v>
      </c>
      <c r="I522" s="235">
        <f t="shared" si="23"/>
        <v>28055.521896044054</v>
      </c>
      <c r="J522" s="258">
        <f>IFERROR(MIN('MP Calculations'!$E$29/I522,1),"-")</f>
        <v>1</v>
      </c>
      <c r="K522" s="259"/>
      <c r="L522" s="235"/>
      <c r="M522" s="235"/>
      <c r="N522" s="235"/>
      <c r="O522" s="296">
        <v>171338.93612305602</v>
      </c>
      <c r="P522" s="260">
        <f t="shared" si="25"/>
        <v>171338.93612305602</v>
      </c>
    </row>
    <row r="523" spans="3:16" x14ac:dyDescent="0.2">
      <c r="C523" s="235"/>
      <c r="D523" s="261" t="s">
        <v>350</v>
      </c>
      <c r="E523" s="216">
        <v>49491</v>
      </c>
      <c r="F523" s="257" t="str">
        <f t="shared" si="24"/>
        <v>2035-36</v>
      </c>
      <c r="G523" s="234"/>
      <c r="H523" s="232" t="s">
        <v>247</v>
      </c>
      <c r="I523" s="235">
        <f t="shared" si="23"/>
        <v>28055.521896044054</v>
      </c>
      <c r="J523" s="258">
        <f>IFERROR(MIN('MP Calculations'!$E$29/I523,1),"-")</f>
        <v>1</v>
      </c>
      <c r="K523" s="259"/>
      <c r="L523" s="235"/>
      <c r="M523" s="235"/>
      <c r="N523" s="235"/>
      <c r="O523" s="296">
        <v>188820.28403209508</v>
      </c>
      <c r="P523" s="260">
        <f t="shared" si="25"/>
        <v>188820.28403209508</v>
      </c>
    </row>
    <row r="524" spans="3:16" x14ac:dyDescent="0.2">
      <c r="C524" s="235"/>
      <c r="D524" s="261" t="s">
        <v>538</v>
      </c>
      <c r="E524" s="216">
        <v>49491</v>
      </c>
      <c r="F524" s="257" t="str">
        <f t="shared" si="24"/>
        <v>2035-36</v>
      </c>
      <c r="G524" s="234"/>
      <c r="H524" s="232" t="s">
        <v>247</v>
      </c>
      <c r="I524" s="235">
        <f t="shared" si="23"/>
        <v>28055.521896044054</v>
      </c>
      <c r="J524" s="258">
        <f>IFERROR(MIN('MP Calculations'!$E$29/I524,1),"-")</f>
        <v>1</v>
      </c>
      <c r="K524" s="259"/>
      <c r="L524" s="235"/>
      <c r="M524" s="235"/>
      <c r="N524" s="235"/>
      <c r="O524" s="296">
        <v>45143955.540929362</v>
      </c>
      <c r="P524" s="260">
        <f t="shared" si="25"/>
        <v>45143955.540929362</v>
      </c>
    </row>
    <row r="525" spans="3:16" x14ac:dyDescent="0.2">
      <c r="C525" s="235"/>
      <c r="D525" s="261" t="s">
        <v>256</v>
      </c>
      <c r="E525" s="216">
        <v>49857</v>
      </c>
      <c r="F525" s="257" t="str">
        <f t="shared" si="24"/>
        <v>2036-37</v>
      </c>
      <c r="G525" s="234"/>
      <c r="H525" s="232" t="s">
        <v>247</v>
      </c>
      <c r="I525" s="235">
        <f t="shared" si="23"/>
        <v>28055.521896044054</v>
      </c>
      <c r="J525" s="258">
        <f>IFERROR(MIN('MP Calculations'!$E$29/I525,1),"-")</f>
        <v>1</v>
      </c>
      <c r="K525" s="259"/>
      <c r="L525" s="235"/>
      <c r="M525" s="235"/>
      <c r="N525" s="235"/>
      <c r="O525" s="296">
        <v>570664.85786674428</v>
      </c>
      <c r="P525" s="260">
        <f t="shared" si="25"/>
        <v>570664.85786674428</v>
      </c>
    </row>
    <row r="526" spans="3:16" x14ac:dyDescent="0.2">
      <c r="C526" s="235"/>
      <c r="D526" s="261" t="s">
        <v>257</v>
      </c>
      <c r="E526" s="216">
        <v>49857</v>
      </c>
      <c r="F526" s="257" t="str">
        <f t="shared" si="24"/>
        <v>2036-37</v>
      </c>
      <c r="G526" s="234"/>
      <c r="H526" s="232" t="s">
        <v>247</v>
      </c>
      <c r="I526" s="235">
        <f t="shared" si="23"/>
        <v>28055.521896044054</v>
      </c>
      <c r="J526" s="258">
        <f>IFERROR(MIN('MP Calculations'!$E$29/I526,1),"-")</f>
        <v>1</v>
      </c>
      <c r="K526" s="259"/>
      <c r="L526" s="235"/>
      <c r="M526" s="235"/>
      <c r="N526" s="235"/>
      <c r="O526" s="296">
        <v>2860909.268410834</v>
      </c>
      <c r="P526" s="260">
        <f t="shared" si="25"/>
        <v>2860909.268410834</v>
      </c>
    </row>
    <row r="527" spans="3:16" x14ac:dyDescent="0.2">
      <c r="C527" s="235"/>
      <c r="D527" s="261" t="s">
        <v>294</v>
      </c>
      <c r="E527" s="216">
        <v>49857</v>
      </c>
      <c r="F527" s="257" t="str">
        <f t="shared" si="24"/>
        <v>2036-37</v>
      </c>
      <c r="G527" s="234"/>
      <c r="H527" s="232" t="s">
        <v>247</v>
      </c>
      <c r="I527" s="235">
        <f t="shared" si="23"/>
        <v>28055.521896044054</v>
      </c>
      <c r="J527" s="258">
        <f>IFERROR(MIN('MP Calculations'!$E$29/I527,1),"-")</f>
        <v>1</v>
      </c>
      <c r="K527" s="259"/>
      <c r="L527" s="235"/>
      <c r="M527" s="235"/>
      <c r="N527" s="235"/>
      <c r="O527" s="296">
        <v>191751.26698556499</v>
      </c>
      <c r="P527" s="260">
        <f t="shared" si="25"/>
        <v>191751.26698556499</v>
      </c>
    </row>
    <row r="528" spans="3:16" x14ac:dyDescent="0.2">
      <c r="C528" s="235"/>
      <c r="D528" s="261" t="s">
        <v>258</v>
      </c>
      <c r="E528" s="216">
        <v>49857</v>
      </c>
      <c r="F528" s="257" t="str">
        <f t="shared" si="24"/>
        <v>2036-37</v>
      </c>
      <c r="G528" s="234"/>
      <c r="H528" s="232" t="s">
        <v>247</v>
      </c>
      <c r="I528" s="235">
        <f t="shared" si="23"/>
        <v>28055.521896044054</v>
      </c>
      <c r="J528" s="258">
        <f>IFERROR(MIN('MP Calculations'!$E$29/I528,1),"-")</f>
        <v>1</v>
      </c>
      <c r="K528" s="259"/>
      <c r="L528" s="235"/>
      <c r="M528" s="235"/>
      <c r="N528" s="235"/>
      <c r="O528" s="296">
        <v>58817.731583946123</v>
      </c>
      <c r="P528" s="260">
        <f t="shared" si="25"/>
        <v>58817.731583946123</v>
      </c>
    </row>
    <row r="529" spans="3:16" x14ac:dyDescent="0.2">
      <c r="C529" s="235"/>
      <c r="D529" s="261" t="s">
        <v>259</v>
      </c>
      <c r="E529" s="216">
        <v>49857</v>
      </c>
      <c r="F529" s="257" t="str">
        <f t="shared" si="24"/>
        <v>2036-37</v>
      </c>
      <c r="G529" s="234"/>
      <c r="H529" s="232" t="s">
        <v>247</v>
      </c>
      <c r="I529" s="235">
        <f t="shared" si="23"/>
        <v>28055.521896044054</v>
      </c>
      <c r="J529" s="258">
        <f>IFERROR(MIN('MP Calculations'!$E$29/I529,1),"-")</f>
        <v>1</v>
      </c>
      <c r="K529" s="259"/>
      <c r="L529" s="235"/>
      <c r="M529" s="235"/>
      <c r="N529" s="235"/>
      <c r="O529" s="296">
        <v>173857.14978718024</v>
      </c>
      <c r="P529" s="260">
        <f t="shared" si="25"/>
        <v>173857.14978718024</v>
      </c>
    </row>
    <row r="530" spans="3:16" x14ac:dyDescent="0.2">
      <c r="C530" s="235"/>
      <c r="D530" s="261" t="s">
        <v>260</v>
      </c>
      <c r="E530" s="216">
        <v>49857</v>
      </c>
      <c r="F530" s="257" t="str">
        <f t="shared" si="24"/>
        <v>2036-37</v>
      </c>
      <c r="G530" s="234"/>
      <c r="H530" s="232" t="s">
        <v>247</v>
      </c>
      <c r="I530" s="235">
        <f t="shared" si="23"/>
        <v>28055.521896044054</v>
      </c>
      <c r="J530" s="258">
        <f>IFERROR(MIN('MP Calculations'!$E$29/I530,1),"-")</f>
        <v>1</v>
      </c>
      <c r="K530" s="259"/>
      <c r="L530" s="235"/>
      <c r="M530" s="235"/>
      <c r="N530" s="235"/>
      <c r="O530" s="296">
        <v>845137.34527212603</v>
      </c>
      <c r="P530" s="260">
        <f t="shared" si="25"/>
        <v>845137.34527212603</v>
      </c>
    </row>
    <row r="531" spans="3:16" x14ac:dyDescent="0.2">
      <c r="C531" s="235"/>
      <c r="D531" s="261" t="s">
        <v>261</v>
      </c>
      <c r="E531" s="216">
        <v>49857</v>
      </c>
      <c r="F531" s="257" t="str">
        <f t="shared" si="24"/>
        <v>2036-37</v>
      </c>
      <c r="G531" s="234"/>
      <c r="H531" s="232" t="s">
        <v>247</v>
      </c>
      <c r="I531" s="235">
        <f t="shared" si="23"/>
        <v>28055.521896044054</v>
      </c>
      <c r="J531" s="258">
        <f>IFERROR(MIN('MP Calculations'!$E$29/I531,1),"-")</f>
        <v>1</v>
      </c>
      <c r="K531" s="259"/>
      <c r="L531" s="235"/>
      <c r="M531" s="235"/>
      <c r="N531" s="235"/>
      <c r="O531" s="296">
        <v>261811.25730881377</v>
      </c>
      <c r="P531" s="260">
        <f t="shared" si="25"/>
        <v>261811.25730881377</v>
      </c>
    </row>
    <row r="532" spans="3:16" x14ac:dyDescent="0.2">
      <c r="C532" s="235"/>
      <c r="D532" s="261" t="s">
        <v>262</v>
      </c>
      <c r="E532" s="216">
        <v>49857</v>
      </c>
      <c r="F532" s="257" t="str">
        <f t="shared" si="24"/>
        <v>2036-37</v>
      </c>
      <c r="G532" s="234"/>
      <c r="H532" s="232" t="s">
        <v>247</v>
      </c>
      <c r="I532" s="235">
        <f t="shared" si="23"/>
        <v>28055.521896044054</v>
      </c>
      <c r="J532" s="258">
        <f>IFERROR(MIN('MP Calculations'!$E$29/I532,1),"-")</f>
        <v>1</v>
      </c>
      <c r="K532" s="259"/>
      <c r="L532" s="235"/>
      <c r="M532" s="235"/>
      <c r="N532" s="235"/>
      <c r="O532" s="296">
        <v>211407.8156526766</v>
      </c>
      <c r="P532" s="260">
        <f t="shared" si="25"/>
        <v>211407.8156526766</v>
      </c>
    </row>
    <row r="533" spans="3:16" x14ac:dyDescent="0.2">
      <c r="C533" s="235"/>
      <c r="D533" s="261" t="s">
        <v>407</v>
      </c>
      <c r="E533" s="216">
        <v>49857</v>
      </c>
      <c r="F533" s="257" t="str">
        <f t="shared" si="24"/>
        <v>2036-37</v>
      </c>
      <c r="G533" s="234"/>
      <c r="H533" s="232" t="s">
        <v>247</v>
      </c>
      <c r="I533" s="235">
        <f t="shared" si="23"/>
        <v>28055.521896044054</v>
      </c>
      <c r="J533" s="258">
        <f>IFERROR(MIN('MP Calculations'!$E$29/I533,1),"-")</f>
        <v>1</v>
      </c>
      <c r="K533" s="259"/>
      <c r="L533" s="235"/>
      <c r="M533" s="235"/>
      <c r="N533" s="235"/>
      <c r="O533" s="296">
        <v>11777084.087933941</v>
      </c>
      <c r="P533" s="260">
        <f t="shared" si="25"/>
        <v>11777084.087933941</v>
      </c>
    </row>
    <row r="534" spans="3:16" x14ac:dyDescent="0.2">
      <c r="C534" s="235"/>
      <c r="D534" s="261" t="s">
        <v>408</v>
      </c>
      <c r="E534" s="216">
        <v>49857</v>
      </c>
      <c r="F534" s="257" t="str">
        <f t="shared" si="24"/>
        <v>2036-37</v>
      </c>
      <c r="G534" s="234"/>
      <c r="H534" s="232" t="s">
        <v>247</v>
      </c>
      <c r="I534" s="235">
        <f t="shared" si="23"/>
        <v>28055.521896044054</v>
      </c>
      <c r="J534" s="258">
        <f>IFERROR(MIN('MP Calculations'!$E$29/I534,1),"-")</f>
        <v>1</v>
      </c>
      <c r="K534" s="259"/>
      <c r="L534" s="235"/>
      <c r="M534" s="235"/>
      <c r="N534" s="235"/>
      <c r="O534" s="296">
        <v>9149407.6332427878</v>
      </c>
      <c r="P534" s="260">
        <f t="shared" si="25"/>
        <v>9149407.6332427878</v>
      </c>
    </row>
    <row r="535" spans="3:16" x14ac:dyDescent="0.2">
      <c r="C535" s="235"/>
      <c r="D535" s="261" t="s">
        <v>409</v>
      </c>
      <c r="E535" s="216">
        <v>49857</v>
      </c>
      <c r="F535" s="257" t="str">
        <f t="shared" si="24"/>
        <v>2036-37</v>
      </c>
      <c r="G535" s="234"/>
      <c r="H535" s="232" t="s">
        <v>247</v>
      </c>
      <c r="I535" s="235">
        <f t="shared" ref="I535:I598" si="26">$I$22</f>
        <v>28055.521896044054</v>
      </c>
      <c r="J535" s="258">
        <f>IFERROR(MIN('MP Calculations'!$E$29/I535,1),"-")</f>
        <v>1</v>
      </c>
      <c r="K535" s="259"/>
      <c r="L535" s="235"/>
      <c r="M535" s="235"/>
      <c r="N535" s="235"/>
      <c r="O535" s="296">
        <v>9625300.7908927966</v>
      </c>
      <c r="P535" s="260">
        <f t="shared" si="25"/>
        <v>9625300.7908927966</v>
      </c>
    </row>
    <row r="536" spans="3:16" x14ac:dyDescent="0.2">
      <c r="C536" s="235"/>
      <c r="D536" s="261" t="s">
        <v>410</v>
      </c>
      <c r="E536" s="216">
        <v>49857</v>
      </c>
      <c r="F536" s="257" t="str">
        <f t="shared" si="24"/>
        <v>2036-37</v>
      </c>
      <c r="G536" s="234"/>
      <c r="H536" s="232" t="s">
        <v>247</v>
      </c>
      <c r="I536" s="235">
        <f t="shared" si="26"/>
        <v>28055.521896044054</v>
      </c>
      <c r="J536" s="258">
        <f>IFERROR(MIN('MP Calculations'!$E$29/I536,1),"-")</f>
        <v>1</v>
      </c>
      <c r="K536" s="259"/>
      <c r="L536" s="235"/>
      <c r="M536" s="235"/>
      <c r="N536" s="235"/>
      <c r="O536" s="296">
        <v>6759522.9178809095</v>
      </c>
      <c r="P536" s="260">
        <f t="shared" si="25"/>
        <v>6759522.9178809095</v>
      </c>
    </row>
    <row r="537" spans="3:16" x14ac:dyDescent="0.2">
      <c r="C537" s="235"/>
      <c r="D537" s="261" t="s">
        <v>411</v>
      </c>
      <c r="E537" s="216">
        <v>49857</v>
      </c>
      <c r="F537" s="257" t="str">
        <f t="shared" si="24"/>
        <v>2036-37</v>
      </c>
      <c r="G537" s="234"/>
      <c r="H537" s="232" t="s">
        <v>247</v>
      </c>
      <c r="I537" s="235">
        <f t="shared" si="26"/>
        <v>28055.521896044054</v>
      </c>
      <c r="J537" s="258">
        <f>IFERROR(MIN('MP Calculations'!$E$29/I537,1),"-")</f>
        <v>1</v>
      </c>
      <c r="K537" s="259"/>
      <c r="L537" s="235"/>
      <c r="M537" s="235"/>
      <c r="N537" s="235"/>
      <c r="O537" s="296">
        <v>5042572.3235093812</v>
      </c>
      <c r="P537" s="260">
        <f t="shared" si="25"/>
        <v>5042572.3235093812</v>
      </c>
    </row>
    <row r="538" spans="3:16" x14ac:dyDescent="0.2">
      <c r="C538" s="235"/>
      <c r="D538" s="261" t="s">
        <v>412</v>
      </c>
      <c r="E538" s="216">
        <v>49857</v>
      </c>
      <c r="F538" s="257" t="str">
        <f t="shared" si="24"/>
        <v>2036-37</v>
      </c>
      <c r="G538" s="234"/>
      <c r="H538" s="232" t="s">
        <v>247</v>
      </c>
      <c r="I538" s="235">
        <f t="shared" si="26"/>
        <v>28055.521896044054</v>
      </c>
      <c r="J538" s="258">
        <f>IFERROR(MIN('MP Calculations'!$E$29/I538,1),"-")</f>
        <v>1</v>
      </c>
      <c r="K538" s="259"/>
      <c r="L538" s="235"/>
      <c r="M538" s="235"/>
      <c r="N538" s="235"/>
      <c r="O538" s="296">
        <v>5793304.8246635646</v>
      </c>
      <c r="P538" s="260">
        <f t="shared" si="25"/>
        <v>5793304.8246635646</v>
      </c>
    </row>
    <row r="539" spans="3:16" x14ac:dyDescent="0.2">
      <c r="C539" s="235"/>
      <c r="D539" s="261" t="s">
        <v>413</v>
      </c>
      <c r="E539" s="216">
        <v>49857</v>
      </c>
      <c r="F539" s="257" t="str">
        <f t="shared" si="24"/>
        <v>2036-37</v>
      </c>
      <c r="G539" s="234"/>
      <c r="H539" s="232" t="s">
        <v>247</v>
      </c>
      <c r="I539" s="235">
        <f t="shared" si="26"/>
        <v>28055.521896044054</v>
      </c>
      <c r="J539" s="258">
        <f>IFERROR(MIN('MP Calculations'!$E$29/I539,1),"-")</f>
        <v>1</v>
      </c>
      <c r="K539" s="259"/>
      <c r="L539" s="235"/>
      <c r="M539" s="235"/>
      <c r="N539" s="235"/>
      <c r="O539" s="296">
        <v>10157643.379166139</v>
      </c>
      <c r="P539" s="260">
        <f t="shared" si="25"/>
        <v>10157643.379166139</v>
      </c>
    </row>
    <row r="540" spans="3:16" x14ac:dyDescent="0.2">
      <c r="C540" s="235"/>
      <c r="D540" s="261" t="s">
        <v>268</v>
      </c>
      <c r="E540" s="216">
        <v>49857</v>
      </c>
      <c r="F540" s="257" t="str">
        <f t="shared" si="24"/>
        <v>2036-37</v>
      </c>
      <c r="G540" s="234"/>
      <c r="H540" s="232" t="s">
        <v>247</v>
      </c>
      <c r="I540" s="235">
        <f t="shared" si="26"/>
        <v>28055.521896044054</v>
      </c>
      <c r="J540" s="258">
        <f>IFERROR(MIN('MP Calculations'!$E$29/I540,1),"-")</f>
        <v>1</v>
      </c>
      <c r="K540" s="259"/>
      <c r="L540" s="235"/>
      <c r="M540" s="235"/>
      <c r="N540" s="235"/>
      <c r="O540" s="296">
        <v>29912.387415647961</v>
      </c>
      <c r="P540" s="260">
        <f t="shared" si="25"/>
        <v>29912.387415647961</v>
      </c>
    </row>
    <row r="541" spans="3:16" x14ac:dyDescent="0.2">
      <c r="C541" s="235"/>
      <c r="D541" s="261" t="s">
        <v>269</v>
      </c>
      <c r="E541" s="216">
        <v>49857</v>
      </c>
      <c r="F541" s="257" t="str">
        <f t="shared" si="24"/>
        <v>2036-37</v>
      </c>
      <c r="G541" s="234"/>
      <c r="H541" s="232" t="s">
        <v>247</v>
      </c>
      <c r="I541" s="235">
        <f t="shared" si="26"/>
        <v>28055.521896044054</v>
      </c>
      <c r="J541" s="258">
        <f>IFERROR(MIN('MP Calculations'!$E$29/I541,1),"-")</f>
        <v>1</v>
      </c>
      <c r="K541" s="259"/>
      <c r="L541" s="235"/>
      <c r="M541" s="235"/>
      <c r="N541" s="235"/>
      <c r="O541" s="296">
        <v>98295.034047456938</v>
      </c>
      <c r="P541" s="260">
        <f t="shared" si="25"/>
        <v>98295.034047456938</v>
      </c>
    </row>
    <row r="542" spans="3:16" x14ac:dyDescent="0.2">
      <c r="C542" s="235"/>
      <c r="D542" s="261" t="s">
        <v>270</v>
      </c>
      <c r="E542" s="216">
        <v>49857</v>
      </c>
      <c r="F542" s="257" t="str">
        <f t="shared" si="24"/>
        <v>2036-37</v>
      </c>
      <c r="G542" s="234"/>
      <c r="H542" s="232" t="s">
        <v>247</v>
      </c>
      <c r="I542" s="235">
        <f t="shared" si="26"/>
        <v>28055.521896044054</v>
      </c>
      <c r="J542" s="258">
        <f>IFERROR(MIN('MP Calculations'!$E$29/I542,1),"-")</f>
        <v>1</v>
      </c>
      <c r="K542" s="259"/>
      <c r="L542" s="235"/>
      <c r="M542" s="235"/>
      <c r="N542" s="235"/>
      <c r="O542" s="296">
        <v>12738.390596888883</v>
      </c>
      <c r="P542" s="260">
        <f t="shared" si="25"/>
        <v>12738.390596888883</v>
      </c>
    </row>
    <row r="543" spans="3:16" x14ac:dyDescent="0.2">
      <c r="C543" s="235"/>
      <c r="D543" s="261" t="s">
        <v>271</v>
      </c>
      <c r="E543" s="216">
        <v>49857</v>
      </c>
      <c r="F543" s="257" t="str">
        <f t="shared" si="24"/>
        <v>2036-37</v>
      </c>
      <c r="G543" s="234"/>
      <c r="H543" s="232" t="s">
        <v>247</v>
      </c>
      <c r="I543" s="235">
        <f t="shared" si="26"/>
        <v>28055.521896044054</v>
      </c>
      <c r="J543" s="258">
        <f>IFERROR(MIN('MP Calculations'!$E$29/I543,1),"-")</f>
        <v>1</v>
      </c>
      <c r="K543" s="259"/>
      <c r="L543" s="235"/>
      <c r="M543" s="235"/>
      <c r="N543" s="235"/>
      <c r="O543" s="296">
        <v>340889.60200805048</v>
      </c>
      <c r="P543" s="260">
        <f t="shared" si="25"/>
        <v>340889.60200805048</v>
      </c>
    </row>
    <row r="544" spans="3:16" x14ac:dyDescent="0.2">
      <c r="C544" s="235"/>
      <c r="D544" s="261" t="s">
        <v>272</v>
      </c>
      <c r="E544" s="216">
        <v>49857</v>
      </c>
      <c r="F544" s="257" t="str">
        <f t="shared" si="24"/>
        <v>2036-37</v>
      </c>
      <c r="G544" s="234"/>
      <c r="H544" s="232" t="s">
        <v>247</v>
      </c>
      <c r="I544" s="235">
        <f t="shared" si="26"/>
        <v>28055.521896044054</v>
      </c>
      <c r="J544" s="258">
        <f>IFERROR(MIN('MP Calculations'!$E$29/I544,1),"-")</f>
        <v>1</v>
      </c>
      <c r="K544" s="259"/>
      <c r="L544" s="235"/>
      <c r="M544" s="235"/>
      <c r="N544" s="235"/>
      <c r="O544" s="296">
        <v>169222.1339197323</v>
      </c>
      <c r="P544" s="260">
        <f t="shared" si="25"/>
        <v>169222.1339197323</v>
      </c>
    </row>
    <row r="545" spans="3:16" x14ac:dyDescent="0.2">
      <c r="C545" s="235"/>
      <c r="D545" s="261" t="s">
        <v>273</v>
      </c>
      <c r="E545" s="216">
        <v>49857</v>
      </c>
      <c r="F545" s="257" t="str">
        <f t="shared" si="24"/>
        <v>2036-37</v>
      </c>
      <c r="G545" s="234"/>
      <c r="H545" s="232" t="s">
        <v>247</v>
      </c>
      <c r="I545" s="235">
        <f t="shared" si="26"/>
        <v>28055.521896044054</v>
      </c>
      <c r="J545" s="258">
        <f>IFERROR(MIN('MP Calculations'!$E$29/I545,1),"-")</f>
        <v>1</v>
      </c>
      <c r="K545" s="259"/>
      <c r="L545" s="235"/>
      <c r="M545" s="235"/>
      <c r="N545" s="235"/>
      <c r="O545" s="296">
        <v>258045.07328208751</v>
      </c>
      <c r="P545" s="260">
        <f t="shared" si="25"/>
        <v>258045.07328208751</v>
      </c>
    </row>
    <row r="546" spans="3:16" x14ac:dyDescent="0.2">
      <c r="C546" s="235"/>
      <c r="D546" s="261" t="s">
        <v>274</v>
      </c>
      <c r="E546" s="216">
        <v>49857</v>
      </c>
      <c r="F546" s="257" t="str">
        <f t="shared" si="24"/>
        <v>2036-37</v>
      </c>
      <c r="G546" s="234"/>
      <c r="H546" s="232" t="s">
        <v>247</v>
      </c>
      <c r="I546" s="235">
        <f t="shared" si="26"/>
        <v>28055.521896044054</v>
      </c>
      <c r="J546" s="258">
        <f>IFERROR(MIN('MP Calculations'!$E$29/I546,1),"-")</f>
        <v>1</v>
      </c>
      <c r="K546" s="259"/>
      <c r="L546" s="235"/>
      <c r="M546" s="235"/>
      <c r="N546" s="235"/>
      <c r="O546" s="296">
        <v>216220.47819875742</v>
      </c>
      <c r="P546" s="260">
        <f t="shared" si="25"/>
        <v>216220.47819875742</v>
      </c>
    </row>
    <row r="547" spans="3:16" x14ac:dyDescent="0.2">
      <c r="C547" s="235"/>
      <c r="D547" s="261" t="s">
        <v>275</v>
      </c>
      <c r="E547" s="216">
        <v>49857</v>
      </c>
      <c r="F547" s="257" t="str">
        <f t="shared" si="24"/>
        <v>2036-37</v>
      </c>
      <c r="G547" s="234"/>
      <c r="H547" s="232" t="s">
        <v>247</v>
      </c>
      <c r="I547" s="235">
        <f t="shared" si="26"/>
        <v>28055.521896044054</v>
      </c>
      <c r="J547" s="258">
        <f>IFERROR(MIN('MP Calculations'!$E$29/I547,1),"-")</f>
        <v>1</v>
      </c>
      <c r="K547" s="259"/>
      <c r="L547" s="235"/>
      <c r="M547" s="235"/>
      <c r="N547" s="235"/>
      <c r="O547" s="296">
        <v>128727.47245297993</v>
      </c>
      <c r="P547" s="260">
        <f t="shared" si="25"/>
        <v>128727.47245297993</v>
      </c>
    </row>
    <row r="548" spans="3:16" x14ac:dyDescent="0.2">
      <c r="C548" s="235"/>
      <c r="D548" s="261" t="s">
        <v>276</v>
      </c>
      <c r="E548" s="216">
        <v>49857</v>
      </c>
      <c r="F548" s="257" t="str">
        <f t="shared" si="24"/>
        <v>2036-37</v>
      </c>
      <c r="G548" s="234"/>
      <c r="H548" s="232" t="s">
        <v>247</v>
      </c>
      <c r="I548" s="235">
        <f t="shared" si="26"/>
        <v>28055.521896044054</v>
      </c>
      <c r="J548" s="258">
        <f>IFERROR(MIN('MP Calculations'!$E$29/I548,1),"-")</f>
        <v>1</v>
      </c>
      <c r="K548" s="259"/>
      <c r="L548" s="235"/>
      <c r="M548" s="235"/>
      <c r="N548" s="235"/>
      <c r="O548" s="296">
        <v>226824.70270647557</v>
      </c>
      <c r="P548" s="260">
        <f t="shared" si="25"/>
        <v>226824.70270647557</v>
      </c>
    </row>
    <row r="549" spans="3:16" x14ac:dyDescent="0.2">
      <c r="C549" s="235"/>
      <c r="D549" s="261" t="s">
        <v>277</v>
      </c>
      <c r="E549" s="216">
        <v>49857</v>
      </c>
      <c r="F549" s="257" t="str">
        <f t="shared" si="24"/>
        <v>2036-37</v>
      </c>
      <c r="G549" s="234"/>
      <c r="H549" s="232" t="s">
        <v>247</v>
      </c>
      <c r="I549" s="235">
        <f t="shared" si="26"/>
        <v>28055.521896044054</v>
      </c>
      <c r="J549" s="258">
        <f>IFERROR(MIN('MP Calculations'!$E$29/I549,1),"-")</f>
        <v>1</v>
      </c>
      <c r="K549" s="259"/>
      <c r="L549" s="235"/>
      <c r="M549" s="235"/>
      <c r="N549" s="235"/>
      <c r="O549" s="296">
        <v>333838.38010885403</v>
      </c>
      <c r="P549" s="260">
        <f t="shared" si="25"/>
        <v>333838.38010885403</v>
      </c>
    </row>
    <row r="550" spans="3:16" x14ac:dyDescent="0.2">
      <c r="C550" s="235"/>
      <c r="D550" s="261" t="s">
        <v>278</v>
      </c>
      <c r="E550" s="216">
        <v>49857</v>
      </c>
      <c r="F550" s="257" t="str">
        <f t="shared" si="24"/>
        <v>2036-37</v>
      </c>
      <c r="G550" s="234"/>
      <c r="H550" s="232" t="s">
        <v>247</v>
      </c>
      <c r="I550" s="235">
        <f t="shared" si="26"/>
        <v>28055.521896044054</v>
      </c>
      <c r="J550" s="258">
        <f>IFERROR(MIN('MP Calculations'!$E$29/I550,1),"-")</f>
        <v>1</v>
      </c>
      <c r="K550" s="259"/>
      <c r="L550" s="235"/>
      <c r="M550" s="235"/>
      <c r="N550" s="235"/>
      <c r="O550" s="296">
        <v>176167.7489606849</v>
      </c>
      <c r="P550" s="260">
        <f t="shared" si="25"/>
        <v>176167.7489606849</v>
      </c>
    </row>
    <row r="551" spans="3:16" x14ac:dyDescent="0.2">
      <c r="C551" s="235"/>
      <c r="D551" s="261" t="s">
        <v>279</v>
      </c>
      <c r="E551" s="216">
        <v>49857</v>
      </c>
      <c r="F551" s="257" t="str">
        <f t="shared" si="24"/>
        <v>2036-37</v>
      </c>
      <c r="G551" s="234"/>
      <c r="H551" s="232" t="s">
        <v>247</v>
      </c>
      <c r="I551" s="235">
        <f t="shared" si="26"/>
        <v>28055.521896044054</v>
      </c>
      <c r="J551" s="258">
        <f>IFERROR(MIN('MP Calculations'!$E$29/I551,1),"-")</f>
        <v>1</v>
      </c>
      <c r="K551" s="259"/>
      <c r="L551" s="235"/>
      <c r="M551" s="235"/>
      <c r="N551" s="235"/>
      <c r="O551" s="296">
        <v>262672.63476624549</v>
      </c>
      <c r="P551" s="260">
        <f t="shared" si="25"/>
        <v>262672.63476624549</v>
      </c>
    </row>
    <row r="552" spans="3:16" x14ac:dyDescent="0.2">
      <c r="C552" s="235"/>
      <c r="D552" s="261" t="s">
        <v>280</v>
      </c>
      <c r="E552" s="216">
        <v>49857</v>
      </c>
      <c r="F552" s="257" t="str">
        <f t="shared" si="24"/>
        <v>2036-37</v>
      </c>
      <c r="G552" s="234"/>
      <c r="H552" s="232" t="s">
        <v>247</v>
      </c>
      <c r="I552" s="235">
        <f t="shared" si="26"/>
        <v>28055.521896044054</v>
      </c>
      <c r="J552" s="258">
        <f>IFERROR(MIN('MP Calculations'!$E$29/I552,1),"-")</f>
        <v>1</v>
      </c>
      <c r="K552" s="259"/>
      <c r="L552" s="235"/>
      <c r="M552" s="235"/>
      <c r="N552" s="235"/>
      <c r="O552" s="296">
        <v>455280.01665999409</v>
      </c>
      <c r="P552" s="260">
        <f t="shared" si="25"/>
        <v>455280.01665999409</v>
      </c>
    </row>
    <row r="553" spans="3:16" x14ac:dyDescent="0.2">
      <c r="C553" s="235"/>
      <c r="D553" s="261" t="s">
        <v>281</v>
      </c>
      <c r="E553" s="216">
        <v>49857</v>
      </c>
      <c r="F553" s="257" t="str">
        <f t="shared" si="24"/>
        <v>2036-37</v>
      </c>
      <c r="G553" s="234"/>
      <c r="H553" s="232" t="s">
        <v>247</v>
      </c>
      <c r="I553" s="235">
        <f t="shared" si="26"/>
        <v>28055.521896044054</v>
      </c>
      <c r="J553" s="258">
        <f>IFERROR(MIN('MP Calculations'!$E$29/I553,1),"-")</f>
        <v>1</v>
      </c>
      <c r="K553" s="259"/>
      <c r="L553" s="235"/>
      <c r="M553" s="235"/>
      <c r="N553" s="235"/>
      <c r="O553" s="296">
        <v>1058242.4309906049</v>
      </c>
      <c r="P553" s="260">
        <f t="shared" si="25"/>
        <v>1058242.4309906049</v>
      </c>
    </row>
    <row r="554" spans="3:16" x14ac:dyDescent="0.2">
      <c r="C554" s="235"/>
      <c r="D554" s="261" t="s">
        <v>282</v>
      </c>
      <c r="E554" s="216">
        <v>49857</v>
      </c>
      <c r="F554" s="257" t="str">
        <f t="shared" si="24"/>
        <v>2036-37</v>
      </c>
      <c r="G554" s="234"/>
      <c r="H554" s="232" t="s">
        <v>247</v>
      </c>
      <c r="I554" s="235">
        <f t="shared" si="26"/>
        <v>28055.521896044054</v>
      </c>
      <c r="J554" s="258">
        <f>IFERROR(MIN('MP Calculations'!$E$29/I554,1),"-")</f>
        <v>1</v>
      </c>
      <c r="K554" s="259"/>
      <c r="L554" s="235"/>
      <c r="M554" s="235"/>
      <c r="N554" s="235"/>
      <c r="O554" s="296">
        <v>174536.53027346256</v>
      </c>
      <c r="P554" s="260">
        <f t="shared" si="25"/>
        <v>174536.53027346256</v>
      </c>
    </row>
    <row r="555" spans="3:16" x14ac:dyDescent="0.2">
      <c r="C555" s="235"/>
      <c r="D555" s="261" t="s">
        <v>283</v>
      </c>
      <c r="E555" s="216">
        <v>49857</v>
      </c>
      <c r="F555" s="257" t="str">
        <f t="shared" si="24"/>
        <v>2036-37</v>
      </c>
      <c r="G555" s="234"/>
      <c r="H555" s="232" t="s">
        <v>247</v>
      </c>
      <c r="I555" s="235">
        <f t="shared" si="26"/>
        <v>28055.521896044054</v>
      </c>
      <c r="J555" s="258">
        <f>IFERROR(MIN('MP Calculations'!$E$29/I555,1),"-")</f>
        <v>1</v>
      </c>
      <c r="K555" s="259"/>
      <c r="L555" s="235"/>
      <c r="M555" s="235"/>
      <c r="N555" s="235"/>
      <c r="O555" s="296">
        <v>196632.6390292162</v>
      </c>
      <c r="P555" s="260">
        <f t="shared" si="25"/>
        <v>196632.6390292162</v>
      </c>
    </row>
    <row r="556" spans="3:16" x14ac:dyDescent="0.2">
      <c r="C556" s="235"/>
      <c r="D556" s="261" t="s">
        <v>284</v>
      </c>
      <c r="E556" s="216">
        <v>49857</v>
      </c>
      <c r="F556" s="257" t="str">
        <f t="shared" si="24"/>
        <v>2036-37</v>
      </c>
      <c r="G556" s="234"/>
      <c r="H556" s="232" t="s">
        <v>247</v>
      </c>
      <c r="I556" s="235">
        <f t="shared" si="26"/>
        <v>28055.521896044054</v>
      </c>
      <c r="J556" s="258">
        <f>IFERROR(MIN('MP Calculations'!$E$29/I556,1),"-")</f>
        <v>1</v>
      </c>
      <c r="K556" s="259"/>
      <c r="L556" s="235"/>
      <c r="M556" s="235"/>
      <c r="N556" s="235"/>
      <c r="O556" s="296">
        <v>517478.20065095252</v>
      </c>
      <c r="P556" s="260">
        <f t="shared" si="25"/>
        <v>517478.20065095252</v>
      </c>
    </row>
    <row r="557" spans="3:16" x14ac:dyDescent="0.2">
      <c r="C557" s="235"/>
      <c r="D557" s="261" t="s">
        <v>285</v>
      </c>
      <c r="E557" s="216">
        <v>49857</v>
      </c>
      <c r="F557" s="257" t="str">
        <f t="shared" si="24"/>
        <v>2036-37</v>
      </c>
      <c r="G557" s="234"/>
      <c r="H557" s="232" t="s">
        <v>247</v>
      </c>
      <c r="I557" s="235">
        <f t="shared" si="26"/>
        <v>28055.521896044054</v>
      </c>
      <c r="J557" s="258">
        <f>IFERROR(MIN('MP Calculations'!$E$29/I557,1),"-")</f>
        <v>1</v>
      </c>
      <c r="K557" s="259"/>
      <c r="L557" s="235"/>
      <c r="M557" s="235"/>
      <c r="N557" s="235"/>
      <c r="O557" s="296">
        <v>48209.671667554358</v>
      </c>
      <c r="P557" s="260">
        <f t="shared" si="25"/>
        <v>48209.671667554358</v>
      </c>
    </row>
    <row r="558" spans="3:16" x14ac:dyDescent="0.2">
      <c r="C558" s="235"/>
      <c r="D558" s="261" t="s">
        <v>286</v>
      </c>
      <c r="E558" s="216">
        <v>49857</v>
      </c>
      <c r="F558" s="257" t="str">
        <f t="shared" si="24"/>
        <v>2036-37</v>
      </c>
      <c r="G558" s="234"/>
      <c r="H558" s="232" t="s">
        <v>247</v>
      </c>
      <c r="I558" s="235">
        <f t="shared" si="26"/>
        <v>28055.521896044054</v>
      </c>
      <c r="J558" s="258">
        <f>IFERROR(MIN('MP Calculations'!$E$29/I558,1),"-")</f>
        <v>1</v>
      </c>
      <c r="K558" s="259"/>
      <c r="L558" s="235"/>
      <c r="M558" s="235"/>
      <c r="N558" s="235"/>
      <c r="O558" s="296">
        <v>145870.46577521812</v>
      </c>
      <c r="P558" s="260">
        <f t="shared" si="25"/>
        <v>145870.46577521812</v>
      </c>
    </row>
    <row r="559" spans="3:16" x14ac:dyDescent="0.2">
      <c r="C559" s="235"/>
      <c r="D559" s="261" t="s">
        <v>287</v>
      </c>
      <c r="E559" s="216">
        <v>49857</v>
      </c>
      <c r="F559" s="257" t="str">
        <f t="shared" si="24"/>
        <v>2036-37</v>
      </c>
      <c r="G559" s="234"/>
      <c r="H559" s="232" t="s">
        <v>247</v>
      </c>
      <c r="I559" s="235">
        <f t="shared" si="26"/>
        <v>28055.521896044054</v>
      </c>
      <c r="J559" s="258">
        <f>IFERROR(MIN('MP Calculations'!$E$29/I559,1),"-")</f>
        <v>1</v>
      </c>
      <c r="K559" s="259"/>
      <c r="L559" s="235"/>
      <c r="M559" s="235"/>
      <c r="N559" s="235"/>
      <c r="O559" s="296">
        <v>76605.980162415464</v>
      </c>
      <c r="P559" s="260">
        <f t="shared" si="25"/>
        <v>76605.980162415464</v>
      </c>
    </row>
    <row r="560" spans="3:16" x14ac:dyDescent="0.2">
      <c r="C560" s="235"/>
      <c r="D560" s="261" t="s">
        <v>288</v>
      </c>
      <c r="E560" s="216">
        <v>49857</v>
      </c>
      <c r="F560" s="257" t="str">
        <f t="shared" si="24"/>
        <v>2036-37</v>
      </c>
      <c r="G560" s="234"/>
      <c r="H560" s="232" t="s">
        <v>247</v>
      </c>
      <c r="I560" s="235">
        <f t="shared" si="26"/>
        <v>28055.521896044054</v>
      </c>
      <c r="J560" s="258">
        <f>IFERROR(MIN('MP Calculations'!$E$29/I560,1),"-")</f>
        <v>1</v>
      </c>
      <c r="K560" s="259"/>
      <c r="L560" s="235"/>
      <c r="M560" s="235"/>
      <c r="N560" s="235"/>
      <c r="O560" s="296">
        <v>144928.85753588614</v>
      </c>
      <c r="P560" s="260">
        <f t="shared" si="25"/>
        <v>144928.85753588614</v>
      </c>
    </row>
    <row r="561" spans="3:16" x14ac:dyDescent="0.2">
      <c r="C561" s="235"/>
      <c r="D561" s="261" t="s">
        <v>289</v>
      </c>
      <c r="E561" s="216">
        <v>49857</v>
      </c>
      <c r="F561" s="257" t="str">
        <f t="shared" si="24"/>
        <v>2036-37</v>
      </c>
      <c r="G561" s="234"/>
      <c r="H561" s="232" t="s">
        <v>247</v>
      </c>
      <c r="I561" s="235">
        <f t="shared" si="26"/>
        <v>28055.521896044054</v>
      </c>
      <c r="J561" s="258">
        <f>IFERROR(MIN('MP Calculations'!$E$29/I561,1),"-")</f>
        <v>1</v>
      </c>
      <c r="K561" s="259"/>
      <c r="L561" s="235"/>
      <c r="M561" s="235"/>
      <c r="N561" s="235"/>
      <c r="O561" s="296">
        <v>85605.11820553639</v>
      </c>
      <c r="P561" s="260">
        <f t="shared" si="25"/>
        <v>85605.11820553639</v>
      </c>
    </row>
    <row r="562" spans="3:16" x14ac:dyDescent="0.2">
      <c r="C562" s="235"/>
      <c r="D562" s="261" t="s">
        <v>290</v>
      </c>
      <c r="E562" s="216">
        <v>49857</v>
      </c>
      <c r="F562" s="257" t="str">
        <f t="shared" si="24"/>
        <v>2036-37</v>
      </c>
      <c r="G562" s="234"/>
      <c r="H562" s="232" t="s">
        <v>247</v>
      </c>
      <c r="I562" s="235">
        <f t="shared" si="26"/>
        <v>28055.521896044054</v>
      </c>
      <c r="J562" s="258">
        <f>IFERROR(MIN('MP Calculations'!$E$29/I562,1),"-")</f>
        <v>1</v>
      </c>
      <c r="K562" s="259"/>
      <c r="L562" s="235"/>
      <c r="M562" s="235"/>
      <c r="N562" s="235"/>
      <c r="O562" s="296">
        <v>100992.33271219773</v>
      </c>
      <c r="P562" s="260">
        <f t="shared" si="25"/>
        <v>100992.33271219773</v>
      </c>
    </row>
    <row r="563" spans="3:16" x14ac:dyDescent="0.2">
      <c r="C563" s="235"/>
      <c r="D563" s="261" t="s">
        <v>291</v>
      </c>
      <c r="E563" s="216">
        <v>49857</v>
      </c>
      <c r="F563" s="257" t="str">
        <f t="shared" si="24"/>
        <v>2036-37</v>
      </c>
      <c r="G563" s="234"/>
      <c r="H563" s="232" t="s">
        <v>247</v>
      </c>
      <c r="I563" s="235">
        <f t="shared" si="26"/>
        <v>28055.521896044054</v>
      </c>
      <c r="J563" s="258">
        <f>IFERROR(MIN('MP Calculations'!$E$29/I563,1),"-")</f>
        <v>1</v>
      </c>
      <c r="K563" s="259"/>
      <c r="L563" s="235"/>
      <c r="M563" s="235"/>
      <c r="N563" s="235"/>
      <c r="O563" s="296">
        <v>247406.53726220084</v>
      </c>
      <c r="P563" s="260">
        <f t="shared" si="25"/>
        <v>247406.53726220084</v>
      </c>
    </row>
    <row r="564" spans="3:16" x14ac:dyDescent="0.2">
      <c r="C564" s="235"/>
      <c r="D564" s="261" t="s">
        <v>292</v>
      </c>
      <c r="E564" s="216">
        <v>49857</v>
      </c>
      <c r="F564" s="257" t="str">
        <f t="shared" si="24"/>
        <v>2036-37</v>
      </c>
      <c r="G564" s="234"/>
      <c r="H564" s="232" t="s">
        <v>247</v>
      </c>
      <c r="I564" s="235">
        <f t="shared" si="26"/>
        <v>28055.521896044054</v>
      </c>
      <c r="J564" s="258">
        <f>IFERROR(MIN('MP Calculations'!$E$29/I564,1),"-")</f>
        <v>1</v>
      </c>
      <c r="K564" s="259"/>
      <c r="L564" s="235"/>
      <c r="M564" s="235"/>
      <c r="N564" s="235"/>
      <c r="O564" s="296">
        <v>77375.635856811976</v>
      </c>
      <c r="P564" s="260">
        <f t="shared" si="25"/>
        <v>77375.635856811976</v>
      </c>
    </row>
    <row r="565" spans="3:16" x14ac:dyDescent="0.2">
      <c r="C565" s="235"/>
      <c r="D565" s="261" t="s">
        <v>293</v>
      </c>
      <c r="E565" s="216">
        <v>49857</v>
      </c>
      <c r="F565" s="257" t="str">
        <f t="shared" ref="F565:F628" si="27">IF(E565="","-",IF(E565&lt;$E$15,"ERROR - date outside of range",IF(MONTH(E565)&gt;=7,YEAR(E565)&amp;"-"&amp;RIGHT(YEAR(E565),2)+1,YEAR(E565)-1&amp;"-"&amp;RIGHT(YEAR(E565),2))))</f>
        <v>2036-37</v>
      </c>
      <c r="G565" s="234"/>
      <c r="H565" s="232" t="s">
        <v>247</v>
      </c>
      <c r="I565" s="235">
        <f t="shared" si="26"/>
        <v>28055.521896044054</v>
      </c>
      <c r="J565" s="258">
        <f>IFERROR(MIN('MP Calculations'!$E$29/I565,1),"-")</f>
        <v>1</v>
      </c>
      <c r="K565" s="259"/>
      <c r="L565" s="235"/>
      <c r="M565" s="235"/>
      <c r="N565" s="235"/>
      <c r="O565" s="296">
        <v>599987.14480838564</v>
      </c>
      <c r="P565" s="260">
        <f t="shared" ref="P565:P628" si="28">IF(O565="-","-",IF(E565&lt;$E$15,0,O565*J565))</f>
        <v>599987.14480838564</v>
      </c>
    </row>
    <row r="566" spans="3:16" x14ac:dyDescent="0.2">
      <c r="C566" s="235"/>
      <c r="D566" s="261" t="s">
        <v>249</v>
      </c>
      <c r="E566" s="216">
        <v>49857</v>
      </c>
      <c r="F566" s="257" t="str">
        <f t="shared" si="27"/>
        <v>2036-37</v>
      </c>
      <c r="G566" s="234"/>
      <c r="H566" s="232" t="s">
        <v>247</v>
      </c>
      <c r="I566" s="235">
        <f t="shared" si="26"/>
        <v>28055.521896044054</v>
      </c>
      <c r="J566" s="258">
        <f>IFERROR(MIN('MP Calculations'!$E$29/I566,1),"-")</f>
        <v>1</v>
      </c>
      <c r="K566" s="259"/>
      <c r="L566" s="235"/>
      <c r="M566" s="235"/>
      <c r="N566" s="235"/>
      <c r="O566" s="296">
        <v>1008139.766502225</v>
      </c>
      <c r="P566" s="260">
        <f t="shared" si="28"/>
        <v>1008139.766502225</v>
      </c>
    </row>
    <row r="567" spans="3:16" x14ac:dyDescent="0.2">
      <c r="C567" s="235"/>
      <c r="D567" s="261" t="s">
        <v>250</v>
      </c>
      <c r="E567" s="216">
        <v>49857</v>
      </c>
      <c r="F567" s="257" t="str">
        <f t="shared" si="27"/>
        <v>2036-37</v>
      </c>
      <c r="G567" s="234"/>
      <c r="H567" s="232" t="s">
        <v>247</v>
      </c>
      <c r="I567" s="235">
        <f t="shared" si="26"/>
        <v>28055.521896044054</v>
      </c>
      <c r="J567" s="258">
        <f>IFERROR(MIN('MP Calculations'!$E$29/I567,1),"-")</f>
        <v>1</v>
      </c>
      <c r="K567" s="259"/>
      <c r="L567" s="235"/>
      <c r="M567" s="235"/>
      <c r="N567" s="235"/>
      <c r="O567" s="296">
        <v>1450990.7222002021</v>
      </c>
      <c r="P567" s="260">
        <f t="shared" si="28"/>
        <v>1450990.7222002021</v>
      </c>
    </row>
    <row r="568" spans="3:16" x14ac:dyDescent="0.2">
      <c r="C568" s="235"/>
      <c r="D568" s="261" t="s">
        <v>251</v>
      </c>
      <c r="E568" s="216">
        <v>49857</v>
      </c>
      <c r="F568" s="257" t="str">
        <f t="shared" si="27"/>
        <v>2036-37</v>
      </c>
      <c r="G568" s="234"/>
      <c r="H568" s="232" t="s">
        <v>247</v>
      </c>
      <c r="I568" s="235">
        <f t="shared" si="26"/>
        <v>28055.521896044054</v>
      </c>
      <c r="J568" s="258">
        <f>IFERROR(MIN('MP Calculations'!$E$29/I568,1),"-")</f>
        <v>1</v>
      </c>
      <c r="K568" s="259"/>
      <c r="L568" s="235"/>
      <c r="M568" s="235"/>
      <c r="N568" s="235"/>
      <c r="O568" s="296">
        <v>364175.41965986311</v>
      </c>
      <c r="P568" s="260">
        <f t="shared" si="28"/>
        <v>364175.41965986311</v>
      </c>
    </row>
    <row r="569" spans="3:16" x14ac:dyDescent="0.2">
      <c r="C569" s="235"/>
      <c r="D569" s="261" t="s">
        <v>252</v>
      </c>
      <c r="E569" s="216">
        <v>49857</v>
      </c>
      <c r="F569" s="257" t="str">
        <f t="shared" si="27"/>
        <v>2036-37</v>
      </c>
      <c r="G569" s="234"/>
      <c r="H569" s="232" t="s">
        <v>247</v>
      </c>
      <c r="I569" s="235">
        <f t="shared" si="26"/>
        <v>28055.521896044054</v>
      </c>
      <c r="J569" s="258">
        <f>IFERROR(MIN('MP Calculations'!$E$29/I569,1),"-")</f>
        <v>1</v>
      </c>
      <c r="K569" s="259"/>
      <c r="L569" s="235"/>
      <c r="M569" s="235"/>
      <c r="N569" s="235"/>
      <c r="O569" s="296">
        <v>866485.81104691233</v>
      </c>
      <c r="P569" s="260">
        <f t="shared" si="28"/>
        <v>866485.81104691233</v>
      </c>
    </row>
    <row r="570" spans="3:16" x14ac:dyDescent="0.2">
      <c r="C570" s="235"/>
      <c r="D570" s="261" t="s">
        <v>253</v>
      </c>
      <c r="E570" s="216">
        <v>49857</v>
      </c>
      <c r="F570" s="257" t="str">
        <f t="shared" si="27"/>
        <v>2036-37</v>
      </c>
      <c r="G570" s="234"/>
      <c r="H570" s="232" t="s">
        <v>247</v>
      </c>
      <c r="I570" s="235">
        <f t="shared" si="26"/>
        <v>28055.521896044054</v>
      </c>
      <c r="J570" s="258">
        <f>IFERROR(MIN('MP Calculations'!$E$29/I570,1),"-")</f>
        <v>1</v>
      </c>
      <c r="K570" s="259"/>
      <c r="L570" s="235"/>
      <c r="M570" s="235"/>
      <c r="N570" s="235"/>
      <c r="O570" s="296">
        <v>433029.67952469684</v>
      </c>
      <c r="P570" s="260">
        <f t="shared" si="28"/>
        <v>433029.67952469684</v>
      </c>
    </row>
    <row r="571" spans="3:16" x14ac:dyDescent="0.2">
      <c r="C571" s="235"/>
      <c r="D571" s="261" t="s">
        <v>254</v>
      </c>
      <c r="E571" s="216">
        <v>49857</v>
      </c>
      <c r="F571" s="257" t="str">
        <f t="shared" si="27"/>
        <v>2036-37</v>
      </c>
      <c r="G571" s="234"/>
      <c r="H571" s="232" t="s">
        <v>247</v>
      </c>
      <c r="I571" s="235">
        <f t="shared" si="26"/>
        <v>28055.521896044054</v>
      </c>
      <c r="J571" s="258">
        <f>IFERROR(MIN('MP Calculations'!$E$29/I571,1),"-")</f>
        <v>1</v>
      </c>
      <c r="K571" s="259"/>
      <c r="L571" s="235"/>
      <c r="M571" s="235"/>
      <c r="N571" s="235"/>
      <c r="O571" s="296">
        <v>289489.0414538231</v>
      </c>
      <c r="P571" s="260">
        <f t="shared" si="28"/>
        <v>289489.0414538231</v>
      </c>
    </row>
    <row r="572" spans="3:16" x14ac:dyDescent="0.2">
      <c r="C572" s="235"/>
      <c r="D572" s="261" t="s">
        <v>255</v>
      </c>
      <c r="E572" s="216">
        <v>49857</v>
      </c>
      <c r="F572" s="257" t="str">
        <f t="shared" si="27"/>
        <v>2036-37</v>
      </c>
      <c r="G572" s="234"/>
      <c r="H572" s="232" t="s">
        <v>247</v>
      </c>
      <c r="I572" s="235">
        <f t="shared" si="26"/>
        <v>28055.521896044054</v>
      </c>
      <c r="J572" s="258">
        <f>IFERROR(MIN('MP Calculations'!$E$29/I572,1),"-")</f>
        <v>1</v>
      </c>
      <c r="K572" s="259"/>
      <c r="L572" s="235"/>
      <c r="M572" s="235"/>
      <c r="N572" s="235"/>
      <c r="O572" s="296">
        <v>934382.57140374079</v>
      </c>
      <c r="P572" s="260">
        <f t="shared" si="28"/>
        <v>934382.57140374079</v>
      </c>
    </row>
    <row r="573" spans="3:16" x14ac:dyDescent="0.2">
      <c r="C573" s="235"/>
      <c r="D573" s="261" t="s">
        <v>376</v>
      </c>
      <c r="E573" s="216">
        <v>49857</v>
      </c>
      <c r="F573" s="257" t="str">
        <f t="shared" si="27"/>
        <v>2036-37</v>
      </c>
      <c r="G573" s="234"/>
      <c r="H573" s="232" t="s">
        <v>247</v>
      </c>
      <c r="I573" s="235">
        <f t="shared" si="26"/>
        <v>28055.521896044054</v>
      </c>
      <c r="J573" s="258">
        <f>IFERROR(MIN('MP Calculations'!$E$29/I573,1),"-")</f>
        <v>1</v>
      </c>
      <c r="K573" s="259"/>
      <c r="L573" s="235"/>
      <c r="M573" s="235"/>
      <c r="N573" s="235"/>
      <c r="O573" s="296">
        <v>554.61443622884474</v>
      </c>
      <c r="P573" s="260">
        <f t="shared" si="28"/>
        <v>554.61443622884474</v>
      </c>
    </row>
    <row r="574" spans="3:16" x14ac:dyDescent="0.2">
      <c r="C574" s="235"/>
      <c r="D574" s="261" t="s">
        <v>377</v>
      </c>
      <c r="E574" s="216">
        <v>49857</v>
      </c>
      <c r="F574" s="257" t="str">
        <f t="shared" si="27"/>
        <v>2036-37</v>
      </c>
      <c r="G574" s="234"/>
      <c r="H574" s="232" t="s">
        <v>247</v>
      </c>
      <c r="I574" s="235">
        <f t="shared" si="26"/>
        <v>28055.521896044054</v>
      </c>
      <c r="J574" s="258">
        <f>IFERROR(MIN('MP Calculations'!$E$29/I574,1),"-")</f>
        <v>1</v>
      </c>
      <c r="K574" s="259"/>
      <c r="L574" s="235"/>
      <c r="M574" s="235"/>
      <c r="N574" s="235"/>
      <c r="O574" s="296">
        <v>65878.556599399002</v>
      </c>
      <c r="P574" s="260">
        <f t="shared" si="28"/>
        <v>65878.556599399002</v>
      </c>
    </row>
    <row r="575" spans="3:16" x14ac:dyDescent="0.2">
      <c r="C575" s="235"/>
      <c r="D575" s="261" t="s">
        <v>406</v>
      </c>
      <c r="E575" s="216">
        <v>49857</v>
      </c>
      <c r="F575" s="257" t="str">
        <f t="shared" si="27"/>
        <v>2036-37</v>
      </c>
      <c r="G575" s="234"/>
      <c r="H575" s="232" t="s">
        <v>247</v>
      </c>
      <c r="I575" s="235">
        <f t="shared" si="26"/>
        <v>28055.521896044054</v>
      </c>
      <c r="J575" s="258">
        <f>IFERROR(MIN('MP Calculations'!$E$29/I575,1),"-")</f>
        <v>1</v>
      </c>
      <c r="K575" s="259"/>
      <c r="L575" s="235"/>
      <c r="M575" s="235"/>
      <c r="N575" s="235"/>
      <c r="O575" s="296">
        <v>171338.93612305602</v>
      </c>
      <c r="P575" s="260">
        <f t="shared" si="28"/>
        <v>171338.93612305602</v>
      </c>
    </row>
    <row r="576" spans="3:16" x14ac:dyDescent="0.2">
      <c r="C576" s="235"/>
      <c r="D576" s="261" t="s">
        <v>350</v>
      </c>
      <c r="E576" s="216">
        <v>49857</v>
      </c>
      <c r="F576" s="257" t="str">
        <f t="shared" si="27"/>
        <v>2036-37</v>
      </c>
      <c r="G576" s="234"/>
      <c r="H576" s="232" t="s">
        <v>247</v>
      </c>
      <c r="I576" s="235">
        <f t="shared" si="26"/>
        <v>28055.521896044054</v>
      </c>
      <c r="J576" s="258">
        <f>IFERROR(MIN('MP Calculations'!$E$29/I576,1),"-")</f>
        <v>1</v>
      </c>
      <c r="K576" s="259"/>
      <c r="L576" s="235"/>
      <c r="M576" s="235"/>
      <c r="N576" s="235"/>
      <c r="O576" s="296">
        <v>262787.49609857722</v>
      </c>
      <c r="P576" s="260">
        <f t="shared" si="28"/>
        <v>262787.49609857722</v>
      </c>
    </row>
    <row r="577" spans="3:16" x14ac:dyDescent="0.2">
      <c r="C577" s="235"/>
      <c r="D577" s="261" t="s">
        <v>538</v>
      </c>
      <c r="E577" s="216">
        <v>49857</v>
      </c>
      <c r="F577" s="257" t="str">
        <f t="shared" si="27"/>
        <v>2036-37</v>
      </c>
      <c r="G577" s="234"/>
      <c r="H577" s="232" t="s">
        <v>247</v>
      </c>
      <c r="I577" s="235">
        <f t="shared" si="26"/>
        <v>28055.521896044054</v>
      </c>
      <c r="J577" s="258">
        <f>IFERROR(MIN('MP Calculations'!$E$29/I577,1),"-")</f>
        <v>1</v>
      </c>
      <c r="K577" s="259"/>
      <c r="L577" s="235"/>
      <c r="M577" s="235"/>
      <c r="N577" s="235"/>
      <c r="O577" s="296">
        <v>33602509.595502347</v>
      </c>
      <c r="P577" s="260">
        <f t="shared" si="28"/>
        <v>33602509.595502347</v>
      </c>
    </row>
    <row r="578" spans="3:16" x14ac:dyDescent="0.2">
      <c r="C578" s="235"/>
      <c r="D578" s="261" t="s">
        <v>256</v>
      </c>
      <c r="E578" s="216">
        <v>50222</v>
      </c>
      <c r="F578" s="257" t="str">
        <f t="shared" si="27"/>
        <v>2037-38</v>
      </c>
      <c r="G578" s="234"/>
      <c r="H578" s="232" t="s">
        <v>247</v>
      </c>
      <c r="I578" s="235">
        <f t="shared" si="26"/>
        <v>28055.521896044054</v>
      </c>
      <c r="J578" s="258">
        <f>IFERROR(MIN('MP Calculations'!$E$29/I578,1),"-")</f>
        <v>1</v>
      </c>
      <c r="K578" s="259"/>
      <c r="L578" s="235"/>
      <c r="M578" s="235"/>
      <c r="N578" s="235"/>
      <c r="O578" s="296">
        <v>792072.96912040573</v>
      </c>
      <c r="P578" s="260">
        <f t="shared" si="28"/>
        <v>792072.96912040573</v>
      </c>
    </row>
    <row r="579" spans="3:16" x14ac:dyDescent="0.2">
      <c r="C579" s="235"/>
      <c r="D579" s="261" t="s">
        <v>257</v>
      </c>
      <c r="E579" s="216">
        <v>50222</v>
      </c>
      <c r="F579" s="257" t="str">
        <f t="shared" si="27"/>
        <v>2037-38</v>
      </c>
      <c r="G579" s="234"/>
      <c r="H579" s="232" t="s">
        <v>247</v>
      </c>
      <c r="I579" s="235">
        <f t="shared" si="26"/>
        <v>28055.521896044054</v>
      </c>
      <c r="J579" s="258">
        <f>IFERROR(MIN('MP Calculations'!$E$29/I579,1),"-")</f>
        <v>1</v>
      </c>
      <c r="K579" s="259"/>
      <c r="L579" s="235"/>
      <c r="M579" s="235"/>
      <c r="N579" s="235"/>
      <c r="O579" s="296">
        <v>4444182.1242641099</v>
      </c>
      <c r="P579" s="260">
        <f t="shared" si="28"/>
        <v>4444182.1242641099</v>
      </c>
    </row>
    <row r="580" spans="3:16" x14ac:dyDescent="0.2">
      <c r="C580" s="235"/>
      <c r="D580" s="261" t="s">
        <v>294</v>
      </c>
      <c r="E580" s="216">
        <v>50222</v>
      </c>
      <c r="F580" s="257" t="str">
        <f t="shared" si="27"/>
        <v>2037-38</v>
      </c>
      <c r="G580" s="234"/>
      <c r="H580" s="232" t="s">
        <v>247</v>
      </c>
      <c r="I580" s="235">
        <f t="shared" si="26"/>
        <v>28055.521896044054</v>
      </c>
      <c r="J580" s="258">
        <f>IFERROR(MIN('MP Calculations'!$E$29/I580,1),"-")</f>
        <v>1</v>
      </c>
      <c r="K580" s="259"/>
      <c r="L580" s="235"/>
      <c r="M580" s="235"/>
      <c r="N580" s="235"/>
      <c r="O580" s="296">
        <v>396486.29111341143</v>
      </c>
      <c r="P580" s="260">
        <f t="shared" si="28"/>
        <v>396486.29111341143</v>
      </c>
    </row>
    <row r="581" spans="3:16" x14ac:dyDescent="0.2">
      <c r="C581" s="235"/>
      <c r="D581" s="261" t="s">
        <v>258</v>
      </c>
      <c r="E581" s="216">
        <v>50222</v>
      </c>
      <c r="F581" s="257" t="str">
        <f t="shared" si="27"/>
        <v>2037-38</v>
      </c>
      <c r="G581" s="234"/>
      <c r="H581" s="232" t="s">
        <v>247</v>
      </c>
      <c r="I581" s="235">
        <f t="shared" si="26"/>
        <v>28055.521896044054</v>
      </c>
      <c r="J581" s="258">
        <f>IFERROR(MIN('MP Calculations'!$E$29/I581,1),"-")</f>
        <v>1</v>
      </c>
      <c r="K581" s="259"/>
      <c r="L581" s="235"/>
      <c r="M581" s="235"/>
      <c r="N581" s="235"/>
      <c r="O581" s="296">
        <v>81637.99584011182</v>
      </c>
      <c r="P581" s="260">
        <f t="shared" si="28"/>
        <v>81637.99584011182</v>
      </c>
    </row>
    <row r="582" spans="3:16" x14ac:dyDescent="0.2">
      <c r="C582" s="235"/>
      <c r="D582" s="261" t="s">
        <v>259</v>
      </c>
      <c r="E582" s="216">
        <v>50222</v>
      </c>
      <c r="F582" s="257" t="str">
        <f t="shared" si="27"/>
        <v>2037-38</v>
      </c>
      <c r="G582" s="234"/>
      <c r="H582" s="232" t="s">
        <v>247</v>
      </c>
      <c r="I582" s="235">
        <f t="shared" si="26"/>
        <v>28055.521896044054</v>
      </c>
      <c r="J582" s="258">
        <f>IFERROR(MIN('MP Calculations'!$E$29/I582,1),"-")</f>
        <v>1</v>
      </c>
      <c r="K582" s="259"/>
      <c r="L582" s="235"/>
      <c r="M582" s="235"/>
      <c r="N582" s="235"/>
      <c r="O582" s="296">
        <v>3551674.9234009632</v>
      </c>
      <c r="P582" s="260">
        <f t="shared" si="28"/>
        <v>3551674.9234009632</v>
      </c>
    </row>
    <row r="583" spans="3:16" x14ac:dyDescent="0.2">
      <c r="C583" s="235"/>
      <c r="D583" s="261" t="s">
        <v>260</v>
      </c>
      <c r="E583" s="216">
        <v>50222</v>
      </c>
      <c r="F583" s="257" t="str">
        <f t="shared" si="27"/>
        <v>2037-38</v>
      </c>
      <c r="G583" s="234"/>
      <c r="H583" s="232" t="s">
        <v>247</v>
      </c>
      <c r="I583" s="235">
        <f t="shared" si="26"/>
        <v>28055.521896044054</v>
      </c>
      <c r="J583" s="258">
        <f>IFERROR(MIN('MP Calculations'!$E$29/I583,1),"-")</f>
        <v>1</v>
      </c>
      <c r="K583" s="259"/>
      <c r="L583" s="235"/>
      <c r="M583" s="235"/>
      <c r="N583" s="235"/>
      <c r="O583" s="296">
        <v>663518.00809596211</v>
      </c>
      <c r="P583" s="260">
        <f t="shared" si="28"/>
        <v>663518.00809596211</v>
      </c>
    </row>
    <row r="584" spans="3:16" x14ac:dyDescent="0.2">
      <c r="C584" s="235"/>
      <c r="D584" s="261" t="s">
        <v>262</v>
      </c>
      <c r="E584" s="216">
        <v>50222</v>
      </c>
      <c r="F584" s="257" t="str">
        <f t="shared" si="27"/>
        <v>2037-38</v>
      </c>
      <c r="G584" s="234"/>
      <c r="H584" s="232" t="s">
        <v>247</v>
      </c>
      <c r="I584" s="235">
        <f t="shared" si="26"/>
        <v>28055.521896044054</v>
      </c>
      <c r="J584" s="258">
        <f>IFERROR(MIN('MP Calculations'!$E$29/I584,1),"-")</f>
        <v>1</v>
      </c>
      <c r="K584" s="259"/>
      <c r="L584" s="235"/>
      <c r="M584" s="235"/>
      <c r="N584" s="235"/>
      <c r="O584" s="296">
        <v>1599150.5103878591</v>
      </c>
      <c r="P584" s="260">
        <f t="shared" si="28"/>
        <v>1599150.5103878591</v>
      </c>
    </row>
    <row r="585" spans="3:16" x14ac:dyDescent="0.2">
      <c r="C585" s="235"/>
      <c r="D585" s="261" t="s">
        <v>414</v>
      </c>
      <c r="E585" s="216">
        <v>50222</v>
      </c>
      <c r="F585" s="257" t="str">
        <f t="shared" si="27"/>
        <v>2037-38</v>
      </c>
      <c r="G585" s="234"/>
      <c r="H585" s="232" t="s">
        <v>247</v>
      </c>
      <c r="I585" s="235">
        <f t="shared" si="26"/>
        <v>28055.521896044054</v>
      </c>
      <c r="J585" s="258">
        <f>IFERROR(MIN('MP Calculations'!$E$29/I585,1),"-")</f>
        <v>1</v>
      </c>
      <c r="K585" s="259"/>
      <c r="L585" s="235"/>
      <c r="M585" s="235"/>
      <c r="N585" s="235"/>
      <c r="O585" s="296">
        <v>7254494.5823675608</v>
      </c>
      <c r="P585" s="260">
        <f t="shared" si="28"/>
        <v>7254494.5823675608</v>
      </c>
    </row>
    <row r="586" spans="3:16" x14ac:dyDescent="0.2">
      <c r="C586" s="235"/>
      <c r="D586" s="261" t="s">
        <v>415</v>
      </c>
      <c r="E586" s="216">
        <v>50222</v>
      </c>
      <c r="F586" s="257" t="str">
        <f t="shared" si="27"/>
        <v>2037-38</v>
      </c>
      <c r="G586" s="234"/>
      <c r="H586" s="232" t="s">
        <v>247</v>
      </c>
      <c r="I586" s="235">
        <f t="shared" si="26"/>
        <v>28055.521896044054</v>
      </c>
      <c r="J586" s="258">
        <f>IFERROR(MIN('MP Calculations'!$E$29/I586,1),"-")</f>
        <v>1</v>
      </c>
      <c r="K586" s="259"/>
      <c r="L586" s="235"/>
      <c r="M586" s="235"/>
      <c r="N586" s="235"/>
      <c r="O586" s="296">
        <v>5917540.5874589216</v>
      </c>
      <c r="P586" s="260">
        <f t="shared" si="28"/>
        <v>5917540.5874589216</v>
      </c>
    </row>
    <row r="587" spans="3:16" x14ac:dyDescent="0.2">
      <c r="C587" s="235"/>
      <c r="D587" s="261" t="s">
        <v>416</v>
      </c>
      <c r="E587" s="216">
        <v>50222</v>
      </c>
      <c r="F587" s="257" t="str">
        <f t="shared" si="27"/>
        <v>2037-38</v>
      </c>
      <c r="G587" s="234"/>
      <c r="H587" s="232" t="s">
        <v>247</v>
      </c>
      <c r="I587" s="235">
        <f t="shared" si="26"/>
        <v>28055.521896044054</v>
      </c>
      <c r="J587" s="258">
        <f>IFERROR(MIN('MP Calculations'!$E$29/I587,1),"-")</f>
        <v>1</v>
      </c>
      <c r="K587" s="259"/>
      <c r="L587" s="235"/>
      <c r="M587" s="235"/>
      <c r="N587" s="235"/>
      <c r="O587" s="296">
        <v>4454670.1519255303</v>
      </c>
      <c r="P587" s="260">
        <f t="shared" si="28"/>
        <v>4454670.1519255303</v>
      </c>
    </row>
    <row r="588" spans="3:16" x14ac:dyDescent="0.2">
      <c r="C588" s="235"/>
      <c r="D588" s="261" t="s">
        <v>417</v>
      </c>
      <c r="E588" s="216">
        <v>50222</v>
      </c>
      <c r="F588" s="257" t="str">
        <f t="shared" si="27"/>
        <v>2037-38</v>
      </c>
      <c r="G588" s="234"/>
      <c r="H588" s="232" t="s">
        <v>247</v>
      </c>
      <c r="I588" s="235">
        <f t="shared" si="26"/>
        <v>28055.521896044054</v>
      </c>
      <c r="J588" s="258">
        <f>IFERROR(MIN('MP Calculations'!$E$29/I588,1),"-")</f>
        <v>1</v>
      </c>
      <c r="K588" s="259"/>
      <c r="L588" s="235"/>
      <c r="M588" s="235"/>
      <c r="N588" s="235"/>
      <c r="O588" s="296">
        <v>2529385.2046185266</v>
      </c>
      <c r="P588" s="260">
        <f t="shared" si="28"/>
        <v>2529385.2046185266</v>
      </c>
    </row>
    <row r="589" spans="3:16" x14ac:dyDescent="0.2">
      <c r="C589" s="235"/>
      <c r="D589" s="261" t="s">
        <v>418</v>
      </c>
      <c r="E589" s="216">
        <v>50222</v>
      </c>
      <c r="F589" s="257" t="str">
        <f t="shared" si="27"/>
        <v>2037-38</v>
      </c>
      <c r="G589" s="234"/>
      <c r="H589" s="232" t="s">
        <v>247</v>
      </c>
      <c r="I589" s="235">
        <f t="shared" si="26"/>
        <v>28055.521896044054</v>
      </c>
      <c r="J589" s="258">
        <f>IFERROR(MIN('MP Calculations'!$E$29/I589,1),"-")</f>
        <v>1</v>
      </c>
      <c r="K589" s="259"/>
      <c r="L589" s="235"/>
      <c r="M589" s="235"/>
      <c r="N589" s="235"/>
      <c r="O589" s="296">
        <v>6219882.6793935141</v>
      </c>
      <c r="P589" s="260">
        <f t="shared" si="28"/>
        <v>6219882.6793935141</v>
      </c>
    </row>
    <row r="590" spans="3:16" x14ac:dyDescent="0.2">
      <c r="C590" s="235"/>
      <c r="D590" s="261" t="s">
        <v>419</v>
      </c>
      <c r="E590" s="216">
        <v>50222</v>
      </c>
      <c r="F590" s="257" t="str">
        <f t="shared" si="27"/>
        <v>2037-38</v>
      </c>
      <c r="G590" s="234"/>
      <c r="H590" s="232" t="s">
        <v>247</v>
      </c>
      <c r="I590" s="235">
        <f t="shared" si="26"/>
        <v>28055.521896044054</v>
      </c>
      <c r="J590" s="258">
        <f>IFERROR(MIN('MP Calculations'!$E$29/I590,1),"-")</f>
        <v>1</v>
      </c>
      <c r="K590" s="259"/>
      <c r="L590" s="235"/>
      <c r="M590" s="235"/>
      <c r="N590" s="235"/>
      <c r="O590" s="296">
        <v>5758581.3513675258</v>
      </c>
      <c r="P590" s="260">
        <f t="shared" si="28"/>
        <v>5758581.3513675258</v>
      </c>
    </row>
    <row r="591" spans="3:16" x14ac:dyDescent="0.2">
      <c r="C591" s="235"/>
      <c r="D591" s="261" t="s">
        <v>420</v>
      </c>
      <c r="E591" s="216">
        <v>50222</v>
      </c>
      <c r="F591" s="257" t="str">
        <f t="shared" si="27"/>
        <v>2037-38</v>
      </c>
      <c r="G591" s="234"/>
      <c r="H591" s="232" t="s">
        <v>247</v>
      </c>
      <c r="I591" s="235">
        <f t="shared" si="26"/>
        <v>28055.521896044054</v>
      </c>
      <c r="J591" s="258">
        <f>IFERROR(MIN('MP Calculations'!$E$29/I591,1),"-")</f>
        <v>1</v>
      </c>
      <c r="K591" s="259"/>
      <c r="L591" s="235"/>
      <c r="M591" s="235"/>
      <c r="N591" s="235"/>
      <c r="O591" s="296">
        <v>14102202.551464261</v>
      </c>
      <c r="P591" s="260">
        <f t="shared" si="28"/>
        <v>14102202.551464261</v>
      </c>
    </row>
    <row r="592" spans="3:16" x14ac:dyDescent="0.2">
      <c r="C592" s="235"/>
      <c r="D592" s="261" t="s">
        <v>421</v>
      </c>
      <c r="E592" s="216">
        <v>50222</v>
      </c>
      <c r="F592" s="257" t="str">
        <f t="shared" si="27"/>
        <v>2037-38</v>
      </c>
      <c r="G592" s="234"/>
      <c r="H592" s="232" t="s">
        <v>247</v>
      </c>
      <c r="I592" s="235">
        <f t="shared" si="26"/>
        <v>28055.521896044054</v>
      </c>
      <c r="J592" s="258">
        <f>IFERROR(MIN('MP Calculations'!$E$29/I592,1),"-")</f>
        <v>1</v>
      </c>
      <c r="K592" s="259"/>
      <c r="L592" s="235"/>
      <c r="M592" s="235"/>
      <c r="N592" s="235"/>
      <c r="O592" s="296">
        <v>8575723.0965688713</v>
      </c>
      <c r="P592" s="260">
        <f t="shared" si="28"/>
        <v>8575723.0965688713</v>
      </c>
    </row>
    <row r="593" spans="3:16" x14ac:dyDescent="0.2">
      <c r="C593" s="235"/>
      <c r="D593" s="261" t="s">
        <v>268</v>
      </c>
      <c r="E593" s="216">
        <v>50222</v>
      </c>
      <c r="F593" s="257" t="str">
        <f t="shared" si="27"/>
        <v>2037-38</v>
      </c>
      <c r="G593" s="234"/>
      <c r="H593" s="232" t="s">
        <v>247</v>
      </c>
      <c r="I593" s="235">
        <f t="shared" si="26"/>
        <v>28055.521896044054</v>
      </c>
      <c r="J593" s="258">
        <f>IFERROR(MIN('MP Calculations'!$E$29/I593,1),"-")</f>
        <v>1</v>
      </c>
      <c r="K593" s="259"/>
      <c r="L593" s="235"/>
      <c r="M593" s="235"/>
      <c r="N593" s="235"/>
      <c r="O593" s="296">
        <v>21145.551152620203</v>
      </c>
      <c r="P593" s="260">
        <f t="shared" si="28"/>
        <v>21145.551152620203</v>
      </c>
    </row>
    <row r="594" spans="3:16" x14ac:dyDescent="0.2">
      <c r="C594" s="235"/>
      <c r="D594" s="261" t="s">
        <v>269</v>
      </c>
      <c r="E594" s="216">
        <v>50222</v>
      </c>
      <c r="F594" s="257" t="str">
        <f t="shared" si="27"/>
        <v>2037-38</v>
      </c>
      <c r="G594" s="234"/>
      <c r="H594" s="232" t="s">
        <v>247</v>
      </c>
      <c r="I594" s="235">
        <f t="shared" si="26"/>
        <v>28055.521896044054</v>
      </c>
      <c r="J594" s="258">
        <f>IFERROR(MIN('MP Calculations'!$E$29/I594,1),"-")</f>
        <v>1</v>
      </c>
      <c r="K594" s="259"/>
      <c r="L594" s="235"/>
      <c r="M594" s="235"/>
      <c r="N594" s="235"/>
      <c r="O594" s="296">
        <v>69486.351644794675</v>
      </c>
      <c r="P594" s="260">
        <f t="shared" si="28"/>
        <v>69486.351644794675</v>
      </c>
    </row>
    <row r="595" spans="3:16" x14ac:dyDescent="0.2">
      <c r="C595" s="235"/>
      <c r="D595" s="261" t="s">
        <v>270</v>
      </c>
      <c r="E595" s="216">
        <v>50222</v>
      </c>
      <c r="F595" s="257" t="str">
        <f t="shared" si="27"/>
        <v>2037-38</v>
      </c>
      <c r="G595" s="234"/>
      <c r="H595" s="232" t="s">
        <v>247</v>
      </c>
      <c r="I595" s="235">
        <f t="shared" si="26"/>
        <v>28055.521896044054</v>
      </c>
      <c r="J595" s="258">
        <f>IFERROR(MIN('MP Calculations'!$E$29/I595,1),"-")</f>
        <v>1</v>
      </c>
      <c r="K595" s="259"/>
      <c r="L595" s="235"/>
      <c r="M595" s="235"/>
      <c r="N595" s="235"/>
      <c r="O595" s="296">
        <v>9004.9746356140258</v>
      </c>
      <c r="P595" s="260">
        <f t="shared" si="28"/>
        <v>9004.9746356140258</v>
      </c>
    </row>
    <row r="596" spans="3:16" x14ac:dyDescent="0.2">
      <c r="C596" s="235"/>
      <c r="D596" s="261" t="s">
        <v>271</v>
      </c>
      <c r="E596" s="216">
        <v>50222</v>
      </c>
      <c r="F596" s="257" t="str">
        <f t="shared" si="27"/>
        <v>2037-38</v>
      </c>
      <c r="G596" s="234"/>
      <c r="H596" s="232" t="s">
        <v>247</v>
      </c>
      <c r="I596" s="235">
        <f t="shared" si="26"/>
        <v>28055.521896044054</v>
      </c>
      <c r="J596" s="258">
        <f>IFERROR(MIN('MP Calculations'!$E$29/I596,1),"-")</f>
        <v>1</v>
      </c>
      <c r="K596" s="259"/>
      <c r="L596" s="235"/>
      <c r="M596" s="235"/>
      <c r="N596" s="235"/>
      <c r="O596" s="296">
        <v>417715.50687992724</v>
      </c>
      <c r="P596" s="260">
        <f t="shared" si="28"/>
        <v>417715.50687992724</v>
      </c>
    </row>
    <row r="597" spans="3:16" x14ac:dyDescent="0.2">
      <c r="C597" s="235"/>
      <c r="D597" s="261" t="s">
        <v>272</v>
      </c>
      <c r="E597" s="216">
        <v>50222</v>
      </c>
      <c r="F597" s="257" t="str">
        <f t="shared" si="27"/>
        <v>2037-38</v>
      </c>
      <c r="G597" s="234"/>
      <c r="H597" s="232" t="s">
        <v>247</v>
      </c>
      <c r="I597" s="235">
        <f t="shared" si="26"/>
        <v>28055.521896044054</v>
      </c>
      <c r="J597" s="258">
        <f>IFERROR(MIN('MP Calculations'!$E$29/I597,1),"-")</f>
        <v>1</v>
      </c>
      <c r="K597" s="259"/>
      <c r="L597" s="235"/>
      <c r="M597" s="235"/>
      <c r="N597" s="235"/>
      <c r="O597" s="296">
        <v>204642.99776156887</v>
      </c>
      <c r="P597" s="260">
        <f t="shared" si="28"/>
        <v>204642.99776156887</v>
      </c>
    </row>
    <row r="598" spans="3:16" x14ac:dyDescent="0.2">
      <c r="C598" s="235"/>
      <c r="D598" s="261" t="s">
        <v>273</v>
      </c>
      <c r="E598" s="216">
        <v>50222</v>
      </c>
      <c r="F598" s="257" t="str">
        <f t="shared" si="27"/>
        <v>2037-38</v>
      </c>
      <c r="G598" s="234"/>
      <c r="H598" s="232" t="s">
        <v>247</v>
      </c>
      <c r="I598" s="235">
        <f t="shared" si="26"/>
        <v>28055.521896044054</v>
      </c>
      <c r="J598" s="258">
        <f>IFERROR(MIN('MP Calculations'!$E$29/I598,1),"-")</f>
        <v>1</v>
      </c>
      <c r="K598" s="259"/>
      <c r="L598" s="235"/>
      <c r="M598" s="235"/>
      <c r="N598" s="235"/>
      <c r="O598" s="296">
        <v>207538.31109535604</v>
      </c>
      <c r="P598" s="260">
        <f t="shared" si="28"/>
        <v>207538.31109535604</v>
      </c>
    </row>
    <row r="599" spans="3:16" x14ac:dyDescent="0.2">
      <c r="C599" s="235"/>
      <c r="D599" s="261" t="s">
        <v>274</v>
      </c>
      <c r="E599" s="216">
        <v>50222</v>
      </c>
      <c r="F599" s="257" t="str">
        <f t="shared" si="27"/>
        <v>2037-38</v>
      </c>
      <c r="G599" s="234"/>
      <c r="H599" s="232" t="s">
        <v>247</v>
      </c>
      <c r="I599" s="235">
        <f t="shared" ref="I599:I662" si="29">$I$22</f>
        <v>28055.521896044054</v>
      </c>
      <c r="J599" s="258">
        <f>IFERROR(MIN('MP Calculations'!$E$29/I599,1),"-")</f>
        <v>1</v>
      </c>
      <c r="K599" s="259"/>
      <c r="L599" s="235"/>
      <c r="M599" s="235"/>
      <c r="N599" s="235"/>
      <c r="O599" s="296">
        <v>195372.78190155703</v>
      </c>
      <c r="P599" s="260">
        <f t="shared" si="28"/>
        <v>195372.78190155703</v>
      </c>
    </row>
    <row r="600" spans="3:16" x14ac:dyDescent="0.2">
      <c r="C600" s="235"/>
      <c r="D600" s="261" t="s">
        <v>275</v>
      </c>
      <c r="E600" s="216">
        <v>50222</v>
      </c>
      <c r="F600" s="257" t="str">
        <f t="shared" si="27"/>
        <v>2037-38</v>
      </c>
      <c r="G600" s="234"/>
      <c r="H600" s="232" t="s">
        <v>247</v>
      </c>
      <c r="I600" s="235">
        <f t="shared" si="29"/>
        <v>28055.521896044054</v>
      </c>
      <c r="J600" s="258">
        <f>IFERROR(MIN('MP Calculations'!$E$29/I600,1),"-")</f>
        <v>1</v>
      </c>
      <c r="K600" s="259"/>
      <c r="L600" s="235"/>
      <c r="M600" s="235"/>
      <c r="N600" s="235"/>
      <c r="O600" s="296">
        <v>157154.5177136932</v>
      </c>
      <c r="P600" s="260">
        <f t="shared" si="28"/>
        <v>157154.5177136932</v>
      </c>
    </row>
    <row r="601" spans="3:16" x14ac:dyDescent="0.2">
      <c r="C601" s="235"/>
      <c r="D601" s="261" t="s">
        <v>276</v>
      </c>
      <c r="E601" s="216">
        <v>50222</v>
      </c>
      <c r="F601" s="257" t="str">
        <f t="shared" si="27"/>
        <v>2037-38</v>
      </c>
      <c r="G601" s="234"/>
      <c r="H601" s="232" t="s">
        <v>247</v>
      </c>
      <c r="I601" s="235">
        <f t="shared" si="29"/>
        <v>28055.521896044054</v>
      </c>
      <c r="J601" s="258">
        <f>IFERROR(MIN('MP Calculations'!$E$29/I601,1),"-")</f>
        <v>1</v>
      </c>
      <c r="K601" s="259"/>
      <c r="L601" s="235"/>
      <c r="M601" s="235"/>
      <c r="N601" s="235"/>
      <c r="O601" s="296">
        <v>228608.95638271206</v>
      </c>
      <c r="P601" s="260">
        <f t="shared" si="28"/>
        <v>228608.95638271206</v>
      </c>
    </row>
    <row r="602" spans="3:16" x14ac:dyDescent="0.2">
      <c r="C602" s="235"/>
      <c r="D602" s="261" t="s">
        <v>277</v>
      </c>
      <c r="E602" s="216">
        <v>50222</v>
      </c>
      <c r="F602" s="257" t="str">
        <f t="shared" si="27"/>
        <v>2037-38</v>
      </c>
      <c r="G602" s="234"/>
      <c r="H602" s="232" t="s">
        <v>247</v>
      </c>
      <c r="I602" s="235">
        <f t="shared" si="29"/>
        <v>28055.521896044054</v>
      </c>
      <c r="J602" s="258">
        <f>IFERROR(MIN('MP Calculations'!$E$29/I602,1),"-")</f>
        <v>1</v>
      </c>
      <c r="K602" s="259"/>
      <c r="L602" s="235"/>
      <c r="M602" s="235"/>
      <c r="N602" s="235"/>
      <c r="O602" s="296">
        <v>235995.75805195636</v>
      </c>
      <c r="P602" s="260">
        <f t="shared" si="28"/>
        <v>235995.75805195636</v>
      </c>
    </row>
    <row r="603" spans="3:16" x14ac:dyDescent="0.2">
      <c r="C603" s="235"/>
      <c r="D603" s="261" t="s">
        <v>278</v>
      </c>
      <c r="E603" s="216">
        <v>50222</v>
      </c>
      <c r="F603" s="257" t="str">
        <f t="shared" si="27"/>
        <v>2037-38</v>
      </c>
      <c r="G603" s="234"/>
      <c r="H603" s="232" t="s">
        <v>247</v>
      </c>
      <c r="I603" s="235">
        <f t="shared" si="29"/>
        <v>28055.521896044054</v>
      </c>
      <c r="J603" s="258">
        <f>IFERROR(MIN('MP Calculations'!$E$29/I603,1),"-")</f>
        <v>1</v>
      </c>
      <c r="K603" s="259"/>
      <c r="L603" s="235"/>
      <c r="M603" s="235"/>
      <c r="N603" s="235"/>
      <c r="O603" s="296">
        <v>130123.66919238192</v>
      </c>
      <c r="P603" s="260">
        <f t="shared" si="28"/>
        <v>130123.66919238192</v>
      </c>
    </row>
    <row r="604" spans="3:16" x14ac:dyDescent="0.2">
      <c r="C604" s="235"/>
      <c r="D604" s="261" t="s">
        <v>279</v>
      </c>
      <c r="E604" s="216">
        <v>50222</v>
      </c>
      <c r="F604" s="257" t="str">
        <f t="shared" si="27"/>
        <v>2037-38</v>
      </c>
      <c r="G604" s="234"/>
      <c r="H604" s="232" t="s">
        <v>247</v>
      </c>
      <c r="I604" s="235">
        <f t="shared" si="29"/>
        <v>28055.521896044054</v>
      </c>
      <c r="J604" s="258">
        <f>IFERROR(MIN('MP Calculations'!$E$29/I604,1),"-")</f>
        <v>1</v>
      </c>
      <c r="K604" s="259"/>
      <c r="L604" s="235"/>
      <c r="M604" s="235"/>
      <c r="N604" s="235"/>
      <c r="O604" s="296">
        <v>208658.73282941512</v>
      </c>
      <c r="P604" s="260">
        <f t="shared" si="28"/>
        <v>208658.73282941512</v>
      </c>
    </row>
    <row r="605" spans="3:16" x14ac:dyDescent="0.2">
      <c r="C605" s="235"/>
      <c r="D605" s="261" t="s">
        <v>280</v>
      </c>
      <c r="E605" s="216">
        <v>50222</v>
      </c>
      <c r="F605" s="257" t="str">
        <f t="shared" si="27"/>
        <v>2037-38</v>
      </c>
      <c r="G605" s="234"/>
      <c r="H605" s="232" t="s">
        <v>247</v>
      </c>
      <c r="I605" s="235">
        <f t="shared" si="29"/>
        <v>28055.521896044054</v>
      </c>
      <c r="J605" s="258">
        <f>IFERROR(MIN('MP Calculations'!$E$29/I605,1),"-")</f>
        <v>1</v>
      </c>
      <c r="K605" s="259"/>
      <c r="L605" s="235"/>
      <c r="M605" s="235"/>
      <c r="N605" s="235"/>
      <c r="O605" s="296">
        <v>342661.24723126629</v>
      </c>
      <c r="P605" s="260">
        <f t="shared" si="28"/>
        <v>342661.24723126629</v>
      </c>
    </row>
    <row r="606" spans="3:16" x14ac:dyDescent="0.2">
      <c r="C606" s="235"/>
      <c r="D606" s="261" t="s">
        <v>281</v>
      </c>
      <c r="E606" s="216">
        <v>50222</v>
      </c>
      <c r="F606" s="257" t="str">
        <f t="shared" si="27"/>
        <v>2037-38</v>
      </c>
      <c r="G606" s="234"/>
      <c r="H606" s="232" t="s">
        <v>247</v>
      </c>
      <c r="I606" s="235">
        <f t="shared" si="29"/>
        <v>28055.521896044054</v>
      </c>
      <c r="J606" s="258">
        <f>IFERROR(MIN('MP Calculations'!$E$29/I606,1),"-")</f>
        <v>1</v>
      </c>
      <c r="K606" s="259"/>
      <c r="L606" s="235"/>
      <c r="M606" s="235"/>
      <c r="N606" s="235"/>
      <c r="O606" s="296">
        <v>748088.71473357989</v>
      </c>
      <c r="P606" s="260">
        <f t="shared" si="28"/>
        <v>748088.71473357989</v>
      </c>
    </row>
    <row r="607" spans="3:16" x14ac:dyDescent="0.2">
      <c r="C607" s="235"/>
      <c r="D607" s="261" t="s">
        <v>282</v>
      </c>
      <c r="E607" s="216">
        <v>50222</v>
      </c>
      <c r="F607" s="257" t="str">
        <f t="shared" si="27"/>
        <v>2037-38</v>
      </c>
      <c r="G607" s="234"/>
      <c r="H607" s="232" t="s">
        <v>247</v>
      </c>
      <c r="I607" s="235">
        <f t="shared" si="29"/>
        <v>28055.521896044054</v>
      </c>
      <c r="J607" s="258">
        <f>IFERROR(MIN('MP Calculations'!$E$29/I607,1),"-")</f>
        <v>1</v>
      </c>
      <c r="K607" s="259"/>
      <c r="L607" s="235"/>
      <c r="M607" s="235"/>
      <c r="N607" s="235"/>
      <c r="O607" s="296">
        <v>166903.86165801846</v>
      </c>
      <c r="P607" s="260">
        <f t="shared" si="28"/>
        <v>166903.86165801846</v>
      </c>
    </row>
    <row r="608" spans="3:16" x14ac:dyDescent="0.2">
      <c r="C608" s="235"/>
      <c r="D608" s="261" t="s">
        <v>283</v>
      </c>
      <c r="E608" s="216">
        <v>50222</v>
      </c>
      <c r="F608" s="257" t="str">
        <f t="shared" si="27"/>
        <v>2037-38</v>
      </c>
      <c r="G608" s="234"/>
      <c r="H608" s="232" t="s">
        <v>247</v>
      </c>
      <c r="I608" s="235">
        <f t="shared" si="29"/>
        <v>28055.521896044054</v>
      </c>
      <c r="J608" s="258">
        <f>IFERROR(MIN('MP Calculations'!$E$29/I608,1),"-")</f>
        <v>1</v>
      </c>
      <c r="K608" s="259"/>
      <c r="L608" s="235"/>
      <c r="M608" s="235"/>
      <c r="N608" s="235"/>
      <c r="O608" s="296">
        <v>139002.7973725656</v>
      </c>
      <c r="P608" s="260">
        <f t="shared" si="28"/>
        <v>139002.7973725656</v>
      </c>
    </row>
    <row r="609" spans="3:16" x14ac:dyDescent="0.2">
      <c r="C609" s="235"/>
      <c r="D609" s="261" t="s">
        <v>284</v>
      </c>
      <c r="E609" s="216">
        <v>50222</v>
      </c>
      <c r="F609" s="257" t="str">
        <f t="shared" si="27"/>
        <v>2037-38</v>
      </c>
      <c r="G609" s="234"/>
      <c r="H609" s="232" t="s">
        <v>247</v>
      </c>
      <c r="I609" s="235">
        <f t="shared" si="29"/>
        <v>28055.521896044054</v>
      </c>
      <c r="J609" s="258">
        <f>IFERROR(MIN('MP Calculations'!$E$29/I609,1),"-")</f>
        <v>1</v>
      </c>
      <c r="K609" s="259"/>
      <c r="L609" s="235"/>
      <c r="M609" s="235"/>
      <c r="N609" s="235"/>
      <c r="O609" s="296">
        <v>493740.32592880382</v>
      </c>
      <c r="P609" s="260">
        <f t="shared" si="28"/>
        <v>493740.32592880382</v>
      </c>
    </row>
    <row r="610" spans="3:16" x14ac:dyDescent="0.2">
      <c r="C610" s="235"/>
      <c r="D610" s="261" t="s">
        <v>285</v>
      </c>
      <c r="E610" s="216">
        <v>50222</v>
      </c>
      <c r="F610" s="257" t="str">
        <f t="shared" si="27"/>
        <v>2037-38</v>
      </c>
      <c r="G610" s="234"/>
      <c r="H610" s="232" t="s">
        <v>247</v>
      </c>
      <c r="I610" s="235">
        <f t="shared" si="29"/>
        <v>28055.521896044054</v>
      </c>
      <c r="J610" s="258">
        <f>IFERROR(MIN('MP Calculations'!$E$29/I610,1),"-")</f>
        <v>1</v>
      </c>
      <c r="K610" s="259"/>
      <c r="L610" s="235"/>
      <c r="M610" s="235"/>
      <c r="N610" s="235"/>
      <c r="O610" s="296">
        <v>43839.19721227853</v>
      </c>
      <c r="P610" s="260">
        <f t="shared" si="28"/>
        <v>43839.19721227853</v>
      </c>
    </row>
    <row r="611" spans="3:16" x14ac:dyDescent="0.2">
      <c r="C611" s="235"/>
      <c r="D611" s="261" t="s">
        <v>286</v>
      </c>
      <c r="E611" s="216">
        <v>50222</v>
      </c>
      <c r="F611" s="257" t="str">
        <f t="shared" si="27"/>
        <v>2037-38</v>
      </c>
      <c r="G611" s="234"/>
      <c r="H611" s="232" t="s">
        <v>247</v>
      </c>
      <c r="I611" s="235">
        <f t="shared" si="29"/>
        <v>28055.521896044054</v>
      </c>
      <c r="J611" s="258">
        <f>IFERROR(MIN('MP Calculations'!$E$29/I611,1),"-")</f>
        <v>1</v>
      </c>
      <c r="K611" s="259"/>
      <c r="L611" s="235"/>
      <c r="M611" s="235"/>
      <c r="N611" s="235"/>
      <c r="O611" s="296">
        <v>132646.49800281701</v>
      </c>
      <c r="P611" s="260">
        <f t="shared" si="28"/>
        <v>132646.49800281701</v>
      </c>
    </row>
    <row r="612" spans="3:16" x14ac:dyDescent="0.2">
      <c r="C612" s="235"/>
      <c r="D612" s="261" t="s">
        <v>287</v>
      </c>
      <c r="E612" s="216">
        <v>50222</v>
      </c>
      <c r="F612" s="257" t="str">
        <f t="shared" si="27"/>
        <v>2037-38</v>
      </c>
      <c r="G612" s="234"/>
      <c r="H612" s="232" t="s">
        <v>247</v>
      </c>
      <c r="I612" s="235">
        <f t="shared" si="29"/>
        <v>28055.521896044054</v>
      </c>
      <c r="J612" s="258">
        <f>IFERROR(MIN('MP Calculations'!$E$29/I612,1),"-")</f>
        <v>1</v>
      </c>
      <c r="K612" s="259"/>
      <c r="L612" s="235"/>
      <c r="M612" s="235"/>
      <c r="N612" s="235"/>
      <c r="O612" s="296">
        <v>74335.646084108535</v>
      </c>
      <c r="P612" s="260">
        <f t="shared" si="28"/>
        <v>74335.646084108535</v>
      </c>
    </row>
    <row r="613" spans="3:16" x14ac:dyDescent="0.2">
      <c r="C613" s="235"/>
      <c r="D613" s="261" t="s">
        <v>288</v>
      </c>
      <c r="E613" s="216">
        <v>50222</v>
      </c>
      <c r="F613" s="257" t="str">
        <f t="shared" si="27"/>
        <v>2037-38</v>
      </c>
      <c r="G613" s="234"/>
      <c r="H613" s="232" t="s">
        <v>247</v>
      </c>
      <c r="I613" s="235">
        <f t="shared" si="29"/>
        <v>28055.521896044054</v>
      </c>
      <c r="J613" s="258">
        <f>IFERROR(MIN('MP Calculations'!$E$29/I613,1),"-")</f>
        <v>1</v>
      </c>
      <c r="K613" s="259"/>
      <c r="L613" s="235"/>
      <c r="M613" s="235"/>
      <c r="N613" s="235"/>
      <c r="O613" s="296">
        <v>137994.0420274121</v>
      </c>
      <c r="P613" s="260">
        <f t="shared" si="28"/>
        <v>137994.0420274121</v>
      </c>
    </row>
    <row r="614" spans="3:16" x14ac:dyDescent="0.2">
      <c r="C614" s="235"/>
      <c r="D614" s="261" t="s">
        <v>289</v>
      </c>
      <c r="E614" s="216">
        <v>50222</v>
      </c>
      <c r="F614" s="257" t="str">
        <f t="shared" si="27"/>
        <v>2037-38</v>
      </c>
      <c r="G614" s="234"/>
      <c r="H614" s="232" t="s">
        <v>247</v>
      </c>
      <c r="I614" s="235">
        <f t="shared" si="29"/>
        <v>28055.521896044054</v>
      </c>
      <c r="J614" s="258">
        <f>IFERROR(MIN('MP Calculations'!$E$29/I614,1),"-")</f>
        <v>1</v>
      </c>
      <c r="K614" s="259"/>
      <c r="L614" s="235"/>
      <c r="M614" s="235"/>
      <c r="N614" s="235"/>
      <c r="O614" s="296">
        <v>115955.32725757668</v>
      </c>
      <c r="P614" s="260">
        <f t="shared" si="28"/>
        <v>115955.32725757668</v>
      </c>
    </row>
    <row r="615" spans="3:16" x14ac:dyDescent="0.2">
      <c r="C615" s="235"/>
      <c r="D615" s="261" t="s">
        <v>290</v>
      </c>
      <c r="E615" s="216">
        <v>50222</v>
      </c>
      <c r="F615" s="257" t="str">
        <f t="shared" si="27"/>
        <v>2037-38</v>
      </c>
      <c r="G615" s="234"/>
      <c r="H615" s="232" t="s">
        <v>247</v>
      </c>
      <c r="I615" s="235">
        <f t="shared" si="29"/>
        <v>28055.521896044054</v>
      </c>
      <c r="J615" s="258">
        <f>IFERROR(MIN('MP Calculations'!$E$29/I615,1),"-")</f>
        <v>1</v>
      </c>
      <c r="K615" s="259"/>
      <c r="L615" s="235"/>
      <c r="M615" s="235"/>
      <c r="N615" s="235"/>
      <c r="O615" s="296">
        <v>136797.88353345898</v>
      </c>
      <c r="P615" s="260">
        <f t="shared" si="28"/>
        <v>136797.88353345898</v>
      </c>
    </row>
    <row r="616" spans="3:16" x14ac:dyDescent="0.2">
      <c r="C616" s="235"/>
      <c r="D616" s="261" t="s">
        <v>291</v>
      </c>
      <c r="E616" s="216">
        <v>50222</v>
      </c>
      <c r="F616" s="257" t="str">
        <f t="shared" si="27"/>
        <v>2037-38</v>
      </c>
      <c r="G616" s="234"/>
      <c r="H616" s="232" t="s">
        <v>247</v>
      </c>
      <c r="I616" s="235">
        <f t="shared" si="29"/>
        <v>28055.521896044054</v>
      </c>
      <c r="J616" s="258">
        <f>IFERROR(MIN('MP Calculations'!$E$29/I616,1),"-")</f>
        <v>1</v>
      </c>
      <c r="K616" s="259"/>
      <c r="L616" s="235"/>
      <c r="M616" s="235"/>
      <c r="N616" s="235"/>
      <c r="O616" s="296">
        <v>335121.38754393981</v>
      </c>
      <c r="P616" s="260">
        <f t="shared" si="28"/>
        <v>335121.38754393981</v>
      </c>
    </row>
    <row r="617" spans="3:16" x14ac:dyDescent="0.2">
      <c r="C617" s="235"/>
      <c r="D617" s="261" t="s">
        <v>292</v>
      </c>
      <c r="E617" s="216">
        <v>50222</v>
      </c>
      <c r="F617" s="257" t="str">
        <f t="shared" si="27"/>
        <v>2037-38</v>
      </c>
      <c r="G617" s="234"/>
      <c r="H617" s="232" t="s">
        <v>247</v>
      </c>
      <c r="I617" s="235">
        <f t="shared" si="29"/>
        <v>28055.521896044054</v>
      </c>
      <c r="J617" s="258">
        <f>IFERROR(MIN('MP Calculations'!$E$29/I617,1),"-")</f>
        <v>1</v>
      </c>
      <c r="K617" s="259"/>
      <c r="L617" s="235"/>
      <c r="M617" s="235"/>
      <c r="N617" s="235"/>
      <c r="O617" s="296">
        <v>104808.18630491018</v>
      </c>
      <c r="P617" s="260">
        <f t="shared" si="28"/>
        <v>104808.18630491018</v>
      </c>
    </row>
    <row r="618" spans="3:16" x14ac:dyDescent="0.2">
      <c r="C618" s="235"/>
      <c r="D618" s="261" t="s">
        <v>293</v>
      </c>
      <c r="E618" s="216">
        <v>50222</v>
      </c>
      <c r="F618" s="257" t="str">
        <f t="shared" si="27"/>
        <v>2037-38</v>
      </c>
      <c r="G618" s="234"/>
      <c r="H618" s="232" t="s">
        <v>247</v>
      </c>
      <c r="I618" s="235">
        <f t="shared" si="29"/>
        <v>28055.521896044054</v>
      </c>
      <c r="J618" s="258">
        <f>IFERROR(MIN('MP Calculations'!$E$29/I618,1),"-")</f>
        <v>1</v>
      </c>
      <c r="K618" s="259"/>
      <c r="L618" s="235"/>
      <c r="M618" s="235"/>
      <c r="N618" s="235"/>
      <c r="O618" s="296">
        <v>812704.97821818269</v>
      </c>
      <c r="P618" s="260">
        <f t="shared" si="28"/>
        <v>812704.97821818269</v>
      </c>
    </row>
    <row r="619" spans="3:16" x14ac:dyDescent="0.2">
      <c r="C619" s="235"/>
      <c r="D619" s="261" t="s">
        <v>249</v>
      </c>
      <c r="E619" s="216">
        <v>50222</v>
      </c>
      <c r="F619" s="257" t="str">
        <f t="shared" si="27"/>
        <v>2037-38</v>
      </c>
      <c r="G619" s="234"/>
      <c r="H619" s="232" t="s">
        <v>247</v>
      </c>
      <c r="I619" s="235">
        <f t="shared" si="29"/>
        <v>28055.521896044054</v>
      </c>
      <c r="J619" s="258">
        <f>IFERROR(MIN('MP Calculations'!$E$29/I619,1),"-")</f>
        <v>1</v>
      </c>
      <c r="K619" s="259"/>
      <c r="L619" s="235"/>
      <c r="M619" s="235"/>
      <c r="N619" s="235"/>
      <c r="O619" s="296">
        <v>269578.68492483709</v>
      </c>
      <c r="P619" s="260">
        <f t="shared" si="28"/>
        <v>269578.68492483709</v>
      </c>
    </row>
    <row r="620" spans="3:16" x14ac:dyDescent="0.2">
      <c r="C620" s="235"/>
      <c r="D620" s="261" t="s">
        <v>250</v>
      </c>
      <c r="E620" s="216">
        <v>50222</v>
      </c>
      <c r="F620" s="257" t="str">
        <f t="shared" si="27"/>
        <v>2037-38</v>
      </c>
      <c r="G620" s="234"/>
      <c r="H620" s="232" t="s">
        <v>247</v>
      </c>
      <c r="I620" s="235">
        <f t="shared" si="29"/>
        <v>28055.521896044054</v>
      </c>
      <c r="J620" s="258">
        <f>IFERROR(MIN('MP Calculations'!$E$29/I620,1),"-")</f>
        <v>1</v>
      </c>
      <c r="K620" s="259"/>
      <c r="L620" s="235"/>
      <c r="M620" s="235"/>
      <c r="N620" s="235"/>
      <c r="O620" s="296">
        <v>387997.95794783469</v>
      </c>
      <c r="P620" s="260">
        <f t="shared" si="28"/>
        <v>387997.95794783469</v>
      </c>
    </row>
    <row r="621" spans="3:16" x14ac:dyDescent="0.2">
      <c r="C621" s="235"/>
      <c r="D621" s="261" t="s">
        <v>251</v>
      </c>
      <c r="E621" s="216">
        <v>50222</v>
      </c>
      <c r="F621" s="257" t="str">
        <f t="shared" si="27"/>
        <v>2037-38</v>
      </c>
      <c r="G621" s="234"/>
      <c r="H621" s="232" t="s">
        <v>247</v>
      </c>
      <c r="I621" s="235">
        <f t="shared" si="29"/>
        <v>28055.521896044054</v>
      </c>
      <c r="J621" s="258">
        <f>IFERROR(MIN('MP Calculations'!$E$29/I621,1),"-")</f>
        <v>1</v>
      </c>
      <c r="K621" s="259"/>
      <c r="L621" s="235"/>
      <c r="M621" s="235"/>
      <c r="N621" s="235"/>
      <c r="O621" s="296">
        <v>97381.26991505787</v>
      </c>
      <c r="P621" s="260">
        <f t="shared" si="28"/>
        <v>97381.26991505787</v>
      </c>
    </row>
    <row r="622" spans="3:16" x14ac:dyDescent="0.2">
      <c r="C622" s="235"/>
      <c r="D622" s="261" t="s">
        <v>252</v>
      </c>
      <c r="E622" s="216">
        <v>50222</v>
      </c>
      <c r="F622" s="257" t="str">
        <f t="shared" si="27"/>
        <v>2037-38</v>
      </c>
      <c r="G622" s="234"/>
      <c r="H622" s="232" t="s">
        <v>247</v>
      </c>
      <c r="I622" s="235">
        <f t="shared" si="29"/>
        <v>28055.521896044054</v>
      </c>
      <c r="J622" s="258">
        <f>IFERROR(MIN('MP Calculations'!$E$29/I622,1),"-")</f>
        <v>1</v>
      </c>
      <c r="K622" s="259"/>
      <c r="L622" s="235"/>
      <c r="M622" s="235"/>
      <c r="N622" s="235"/>
      <c r="O622" s="296">
        <v>231700.12056809588</v>
      </c>
      <c r="P622" s="260">
        <f t="shared" si="28"/>
        <v>231700.12056809588</v>
      </c>
    </row>
    <row r="623" spans="3:16" x14ac:dyDescent="0.2">
      <c r="C623" s="235"/>
      <c r="D623" s="261" t="s">
        <v>253</v>
      </c>
      <c r="E623" s="216">
        <v>50222</v>
      </c>
      <c r="F623" s="257" t="str">
        <f t="shared" si="27"/>
        <v>2037-38</v>
      </c>
      <c r="G623" s="234"/>
      <c r="H623" s="232" t="s">
        <v>247</v>
      </c>
      <c r="I623" s="235">
        <f t="shared" si="29"/>
        <v>28055.521896044054</v>
      </c>
      <c r="J623" s="258">
        <f>IFERROR(MIN('MP Calculations'!$E$29/I623,1),"-")</f>
        <v>1</v>
      </c>
      <c r="K623" s="259"/>
      <c r="L623" s="235"/>
      <c r="M623" s="235"/>
      <c r="N623" s="235"/>
      <c r="O623" s="296">
        <v>115793.0432054173</v>
      </c>
      <c r="P623" s="260">
        <f t="shared" si="28"/>
        <v>115793.0432054173</v>
      </c>
    </row>
    <row r="624" spans="3:16" x14ac:dyDescent="0.2">
      <c r="C624" s="235"/>
      <c r="D624" s="261" t="s">
        <v>254</v>
      </c>
      <c r="E624" s="216">
        <v>50222</v>
      </c>
      <c r="F624" s="257" t="str">
        <f t="shared" si="27"/>
        <v>2037-38</v>
      </c>
      <c r="G624" s="234"/>
      <c r="H624" s="232" t="s">
        <v>247</v>
      </c>
      <c r="I624" s="235">
        <f t="shared" si="29"/>
        <v>28055.521896044054</v>
      </c>
      <c r="J624" s="258">
        <f>IFERROR(MIN('MP Calculations'!$E$29/I624,1),"-")</f>
        <v>1</v>
      </c>
      <c r="K624" s="259"/>
      <c r="L624" s="235"/>
      <c r="M624" s="235"/>
      <c r="N624" s="235"/>
      <c r="O624" s="296">
        <v>77409.97596596746</v>
      </c>
      <c r="P624" s="260">
        <f t="shared" si="28"/>
        <v>77409.97596596746</v>
      </c>
    </row>
    <row r="625" spans="3:16" x14ac:dyDescent="0.2">
      <c r="C625" s="235"/>
      <c r="D625" s="261" t="s">
        <v>255</v>
      </c>
      <c r="E625" s="216">
        <v>50222</v>
      </c>
      <c r="F625" s="257" t="str">
        <f t="shared" si="27"/>
        <v>2037-38</v>
      </c>
      <c r="G625" s="234"/>
      <c r="H625" s="232" t="s">
        <v>247</v>
      </c>
      <c r="I625" s="235">
        <f t="shared" si="29"/>
        <v>28055.521896044054</v>
      </c>
      <c r="J625" s="258">
        <f>IFERROR(MIN('MP Calculations'!$E$29/I625,1),"-")</f>
        <v>1</v>
      </c>
      <c r="K625" s="259"/>
      <c r="L625" s="235"/>
      <c r="M625" s="235"/>
      <c r="N625" s="235"/>
      <c r="O625" s="296">
        <v>249855.85648470919</v>
      </c>
      <c r="P625" s="260">
        <f t="shared" si="28"/>
        <v>249855.85648470919</v>
      </c>
    </row>
    <row r="626" spans="3:16" x14ac:dyDescent="0.2">
      <c r="C626" s="235"/>
      <c r="D626" s="261" t="s">
        <v>376</v>
      </c>
      <c r="E626" s="216">
        <v>50222</v>
      </c>
      <c r="F626" s="257" t="str">
        <f t="shared" si="27"/>
        <v>2037-38</v>
      </c>
      <c r="G626" s="234"/>
      <c r="H626" s="232" t="s">
        <v>247</v>
      </c>
      <c r="I626" s="235">
        <f t="shared" si="29"/>
        <v>28055.521896044054</v>
      </c>
      <c r="J626" s="258">
        <f>IFERROR(MIN('MP Calculations'!$E$29/I626,1),"-")</f>
        <v>1</v>
      </c>
      <c r="K626" s="259"/>
      <c r="L626" s="235"/>
      <c r="M626" s="235"/>
      <c r="N626" s="235"/>
      <c r="O626" s="296">
        <v>1901.3829783672761</v>
      </c>
      <c r="P626" s="260">
        <f t="shared" si="28"/>
        <v>1901.3829783672761</v>
      </c>
    </row>
    <row r="627" spans="3:16" x14ac:dyDescent="0.2">
      <c r="C627" s="235"/>
      <c r="D627" s="261" t="s">
        <v>377</v>
      </c>
      <c r="E627" s="216">
        <v>50222</v>
      </c>
      <c r="F627" s="257" t="str">
        <f t="shared" si="27"/>
        <v>2037-38</v>
      </c>
      <c r="G627" s="234"/>
      <c r="H627" s="232" t="s">
        <v>247</v>
      </c>
      <c r="I627" s="235">
        <f t="shared" si="29"/>
        <v>28055.521896044054</v>
      </c>
      <c r="J627" s="258">
        <f>IFERROR(MIN('MP Calculations'!$E$29/I627,1),"-")</f>
        <v>1</v>
      </c>
      <c r="K627" s="259"/>
      <c r="L627" s="235"/>
      <c r="M627" s="235"/>
      <c r="N627" s="235"/>
      <c r="O627" s="296">
        <v>180290.3435185311</v>
      </c>
      <c r="P627" s="260">
        <f t="shared" si="28"/>
        <v>180290.3435185311</v>
      </c>
    </row>
    <row r="628" spans="3:16" x14ac:dyDescent="0.2">
      <c r="C628" s="235"/>
      <c r="D628" s="261" t="s">
        <v>406</v>
      </c>
      <c r="E628" s="216">
        <v>50222</v>
      </c>
      <c r="F628" s="257" t="str">
        <f t="shared" si="27"/>
        <v>2037-38</v>
      </c>
      <c r="G628" s="234"/>
      <c r="H628" s="232" t="s">
        <v>247</v>
      </c>
      <c r="I628" s="235">
        <f t="shared" si="29"/>
        <v>28055.521896044054</v>
      </c>
      <c r="J628" s="258">
        <f>IFERROR(MIN('MP Calculations'!$E$29/I628,1),"-")</f>
        <v>1</v>
      </c>
      <c r="K628" s="259"/>
      <c r="L628" s="235"/>
      <c r="M628" s="235"/>
      <c r="N628" s="235"/>
      <c r="O628" s="296">
        <v>171338.93612305602</v>
      </c>
      <c r="P628" s="260">
        <f t="shared" si="28"/>
        <v>171338.93612305602</v>
      </c>
    </row>
    <row r="629" spans="3:16" x14ac:dyDescent="0.2">
      <c r="C629" s="235"/>
      <c r="D629" s="261" t="s">
        <v>350</v>
      </c>
      <c r="E629" s="216">
        <v>50222</v>
      </c>
      <c r="F629" s="257" t="str">
        <f t="shared" ref="F629:F692" si="30">IF(E629="","-",IF(E629&lt;$E$15,"ERROR - date outside of range",IF(MONTH(E629)&gt;=7,YEAR(E629)&amp;"-"&amp;RIGHT(YEAR(E629),2)+1,YEAR(E629)-1&amp;"-"&amp;RIGHT(YEAR(E629),2))))</f>
        <v>2037-38</v>
      </c>
      <c r="G629" s="234"/>
      <c r="H629" s="232" t="s">
        <v>247</v>
      </c>
      <c r="I629" s="235">
        <f t="shared" si="29"/>
        <v>28055.521896044054</v>
      </c>
      <c r="J629" s="258">
        <f>IFERROR(MIN('MP Calculations'!$E$29/I629,1),"-")</f>
        <v>1</v>
      </c>
      <c r="K629" s="259"/>
      <c r="L629" s="235"/>
      <c r="M629" s="235"/>
      <c r="N629" s="235"/>
      <c r="O629" s="296">
        <v>305874.81295880768</v>
      </c>
      <c r="P629" s="260">
        <f t="shared" ref="P629:P692" si="31">IF(O629="-","-",IF(E629&lt;$E$15,0,O629*J629))</f>
        <v>305874.81295880768</v>
      </c>
    </row>
    <row r="630" spans="3:16" x14ac:dyDescent="0.2">
      <c r="C630" s="235"/>
      <c r="D630" s="261" t="s">
        <v>538</v>
      </c>
      <c r="E630" s="216">
        <v>50222</v>
      </c>
      <c r="F630" s="257" t="str">
        <f t="shared" si="30"/>
        <v>2037-38</v>
      </c>
      <c r="G630" s="234"/>
      <c r="H630" s="232" t="s">
        <v>247</v>
      </c>
      <c r="I630" s="235">
        <f t="shared" si="29"/>
        <v>28055.521896044054</v>
      </c>
      <c r="J630" s="258">
        <f>IFERROR(MIN('MP Calculations'!$E$29/I630,1),"-")</f>
        <v>1</v>
      </c>
      <c r="K630" s="259"/>
      <c r="L630" s="235"/>
      <c r="M630" s="235"/>
      <c r="N630" s="235"/>
      <c r="O630" s="296">
        <v>50882935.677402548</v>
      </c>
      <c r="P630" s="260">
        <f t="shared" si="31"/>
        <v>50882935.677402548</v>
      </c>
    </row>
    <row r="631" spans="3:16" x14ac:dyDescent="0.2">
      <c r="C631" s="235"/>
      <c r="D631" s="261" t="s">
        <v>257</v>
      </c>
      <c r="E631" s="216">
        <v>50587</v>
      </c>
      <c r="F631" s="257" t="str">
        <f t="shared" si="30"/>
        <v>2038-39</v>
      </c>
      <c r="G631" s="234"/>
      <c r="H631" s="232" t="s">
        <v>247</v>
      </c>
      <c r="I631" s="235">
        <f t="shared" si="29"/>
        <v>28055.521896044054</v>
      </c>
      <c r="J631" s="258">
        <f>IFERROR(MIN('MP Calculations'!$E$29/I631,1),"-")</f>
        <v>1</v>
      </c>
      <c r="K631" s="259"/>
      <c r="L631" s="235"/>
      <c r="M631" s="235"/>
      <c r="N631" s="235"/>
      <c r="O631" s="296">
        <v>2861651.8783556791</v>
      </c>
      <c r="P631" s="260">
        <f t="shared" si="31"/>
        <v>2861651.8783556791</v>
      </c>
    </row>
    <row r="632" spans="3:16" x14ac:dyDescent="0.2">
      <c r="C632" s="235"/>
      <c r="D632" s="261" t="s">
        <v>294</v>
      </c>
      <c r="E632" s="216">
        <v>50587</v>
      </c>
      <c r="F632" s="257" t="str">
        <f t="shared" si="30"/>
        <v>2038-39</v>
      </c>
      <c r="G632" s="234"/>
      <c r="H632" s="232" t="s">
        <v>247</v>
      </c>
      <c r="I632" s="235">
        <f t="shared" si="29"/>
        <v>28055.521896044054</v>
      </c>
      <c r="J632" s="258">
        <f>IFERROR(MIN('MP Calculations'!$E$29/I632,1),"-")</f>
        <v>1</v>
      </c>
      <c r="K632" s="259"/>
      <c r="L632" s="235"/>
      <c r="M632" s="235"/>
      <c r="N632" s="235"/>
      <c r="O632" s="296">
        <v>788068.25176538853</v>
      </c>
      <c r="P632" s="260">
        <f t="shared" si="31"/>
        <v>788068.25176538853</v>
      </c>
    </row>
    <row r="633" spans="3:16" x14ac:dyDescent="0.2">
      <c r="C633" s="235"/>
      <c r="D633" s="261" t="s">
        <v>259</v>
      </c>
      <c r="E633" s="216">
        <v>50587</v>
      </c>
      <c r="F633" s="257" t="str">
        <f t="shared" si="30"/>
        <v>2038-39</v>
      </c>
      <c r="G633" s="234"/>
      <c r="H633" s="232" t="s">
        <v>247</v>
      </c>
      <c r="I633" s="235">
        <f t="shared" si="29"/>
        <v>28055.521896044054</v>
      </c>
      <c r="J633" s="258">
        <f>IFERROR(MIN('MP Calculations'!$E$29/I633,1),"-")</f>
        <v>1</v>
      </c>
      <c r="K633" s="259"/>
      <c r="L633" s="235"/>
      <c r="M633" s="235"/>
      <c r="N633" s="235"/>
      <c r="O633" s="296">
        <v>199620.51895165013</v>
      </c>
      <c r="P633" s="260">
        <f t="shared" si="31"/>
        <v>199620.51895165013</v>
      </c>
    </row>
    <row r="634" spans="3:16" x14ac:dyDescent="0.2">
      <c r="C634" s="235"/>
      <c r="D634" s="261" t="s">
        <v>260</v>
      </c>
      <c r="E634" s="216">
        <v>50587</v>
      </c>
      <c r="F634" s="257" t="str">
        <f t="shared" si="30"/>
        <v>2038-39</v>
      </c>
      <c r="G634" s="234"/>
      <c r="H634" s="232" t="s">
        <v>247</v>
      </c>
      <c r="I634" s="235">
        <f t="shared" si="29"/>
        <v>28055.521896044054</v>
      </c>
      <c r="J634" s="258">
        <f>IFERROR(MIN('MP Calculations'!$E$29/I634,1),"-")</f>
        <v>1</v>
      </c>
      <c r="K634" s="259"/>
      <c r="L634" s="235"/>
      <c r="M634" s="235"/>
      <c r="N634" s="235"/>
      <c r="O634" s="296">
        <v>970375.71164117695</v>
      </c>
      <c r="P634" s="260">
        <f t="shared" si="31"/>
        <v>970375.71164117695</v>
      </c>
    </row>
    <row r="635" spans="3:16" x14ac:dyDescent="0.2">
      <c r="C635" s="235"/>
      <c r="D635" s="261" t="s">
        <v>261</v>
      </c>
      <c r="E635" s="216">
        <v>50587</v>
      </c>
      <c r="F635" s="257" t="str">
        <f t="shared" si="30"/>
        <v>2038-39</v>
      </c>
      <c r="G635" s="234"/>
      <c r="H635" s="232" t="s">
        <v>247</v>
      </c>
      <c r="I635" s="235">
        <f t="shared" si="29"/>
        <v>28055.521896044054</v>
      </c>
      <c r="J635" s="258">
        <f>IFERROR(MIN('MP Calculations'!$E$29/I635,1),"-")</f>
        <v>1</v>
      </c>
      <c r="K635" s="259"/>
      <c r="L635" s="235"/>
      <c r="M635" s="235"/>
      <c r="N635" s="235"/>
      <c r="O635" s="296">
        <v>300608.28165735374</v>
      </c>
      <c r="P635" s="260">
        <f t="shared" si="31"/>
        <v>300608.28165735374</v>
      </c>
    </row>
    <row r="636" spans="3:16" x14ac:dyDescent="0.2">
      <c r="C636" s="235"/>
      <c r="D636" s="261" t="s">
        <v>262</v>
      </c>
      <c r="E636" s="216">
        <v>50587</v>
      </c>
      <c r="F636" s="257" t="str">
        <f t="shared" si="30"/>
        <v>2038-39</v>
      </c>
      <c r="G636" s="234"/>
      <c r="H636" s="232" t="s">
        <v>247</v>
      </c>
      <c r="I636" s="235">
        <f t="shared" si="29"/>
        <v>28055.521896044054</v>
      </c>
      <c r="J636" s="258">
        <f>IFERROR(MIN('MP Calculations'!$E$29/I636,1),"-")</f>
        <v>1</v>
      </c>
      <c r="K636" s="259"/>
      <c r="L636" s="235"/>
      <c r="M636" s="235"/>
      <c r="N636" s="235"/>
      <c r="O636" s="296">
        <v>242735.70527689563</v>
      </c>
      <c r="P636" s="260">
        <f t="shared" si="31"/>
        <v>242735.70527689563</v>
      </c>
    </row>
    <row r="637" spans="3:16" x14ac:dyDescent="0.2">
      <c r="C637" s="235"/>
      <c r="D637" s="261" t="s">
        <v>422</v>
      </c>
      <c r="E637" s="216">
        <v>50587</v>
      </c>
      <c r="F637" s="257" t="str">
        <f t="shared" si="30"/>
        <v>2038-39</v>
      </c>
      <c r="G637" s="234"/>
      <c r="H637" s="232" t="s">
        <v>247</v>
      </c>
      <c r="I637" s="235">
        <f t="shared" si="29"/>
        <v>28055.521896044054</v>
      </c>
      <c r="J637" s="258">
        <f>IFERROR(MIN('MP Calculations'!$E$29/I637,1),"-")</f>
        <v>1</v>
      </c>
      <c r="K637" s="259"/>
      <c r="L637" s="235"/>
      <c r="M637" s="235"/>
      <c r="N637" s="235"/>
      <c r="O637" s="296">
        <v>4443888.4915594114</v>
      </c>
      <c r="P637" s="260">
        <f t="shared" si="31"/>
        <v>4443888.4915594114</v>
      </c>
    </row>
    <row r="638" spans="3:16" x14ac:dyDescent="0.2">
      <c r="C638" s="235"/>
      <c r="D638" s="261" t="s">
        <v>423</v>
      </c>
      <c r="E638" s="216">
        <v>50587</v>
      </c>
      <c r="F638" s="257" t="str">
        <f t="shared" si="30"/>
        <v>2038-39</v>
      </c>
      <c r="G638" s="234"/>
      <c r="H638" s="232" t="s">
        <v>247</v>
      </c>
      <c r="I638" s="235">
        <f t="shared" si="29"/>
        <v>28055.521896044054</v>
      </c>
      <c r="J638" s="258">
        <f>IFERROR(MIN('MP Calculations'!$E$29/I638,1),"-")</f>
        <v>1</v>
      </c>
      <c r="K638" s="259"/>
      <c r="L638" s="235"/>
      <c r="M638" s="235"/>
      <c r="N638" s="235"/>
      <c r="O638" s="296">
        <v>6711736.0185670098</v>
      </c>
      <c r="P638" s="260">
        <f t="shared" si="31"/>
        <v>6711736.0185670098</v>
      </c>
    </row>
    <row r="639" spans="3:16" x14ac:dyDescent="0.2">
      <c r="C639" s="235"/>
      <c r="D639" s="261" t="s">
        <v>424</v>
      </c>
      <c r="E639" s="216">
        <v>50587</v>
      </c>
      <c r="F639" s="257" t="str">
        <f t="shared" si="30"/>
        <v>2038-39</v>
      </c>
      <c r="G639" s="234"/>
      <c r="H639" s="232" t="s">
        <v>247</v>
      </c>
      <c r="I639" s="235">
        <f t="shared" si="29"/>
        <v>28055.521896044054</v>
      </c>
      <c r="J639" s="258">
        <f>IFERROR(MIN('MP Calculations'!$E$29/I639,1),"-")</f>
        <v>1</v>
      </c>
      <c r="K639" s="259"/>
      <c r="L639" s="235"/>
      <c r="M639" s="235"/>
      <c r="N639" s="235"/>
      <c r="O639" s="296">
        <v>4630656.3341857707</v>
      </c>
      <c r="P639" s="260">
        <f t="shared" si="31"/>
        <v>4630656.3341857707</v>
      </c>
    </row>
    <row r="640" spans="3:16" x14ac:dyDescent="0.2">
      <c r="C640" s="235"/>
      <c r="D640" s="261" t="s">
        <v>425</v>
      </c>
      <c r="E640" s="216">
        <v>50587</v>
      </c>
      <c r="F640" s="257" t="str">
        <f t="shared" si="30"/>
        <v>2038-39</v>
      </c>
      <c r="G640" s="234"/>
      <c r="H640" s="232" t="s">
        <v>247</v>
      </c>
      <c r="I640" s="235">
        <f t="shared" si="29"/>
        <v>28055.521896044054</v>
      </c>
      <c r="J640" s="258">
        <f>IFERROR(MIN('MP Calculations'!$E$29/I640,1),"-")</f>
        <v>1</v>
      </c>
      <c r="K640" s="259"/>
      <c r="L640" s="235"/>
      <c r="M640" s="235"/>
      <c r="N640" s="235"/>
      <c r="O640" s="296">
        <v>4740794.3213061625</v>
      </c>
      <c r="P640" s="260">
        <f t="shared" si="31"/>
        <v>4740794.3213061625</v>
      </c>
    </row>
    <row r="641" spans="3:16" x14ac:dyDescent="0.2">
      <c r="C641" s="235"/>
      <c r="D641" s="261" t="s">
        <v>426</v>
      </c>
      <c r="E641" s="216">
        <v>50587</v>
      </c>
      <c r="F641" s="257" t="str">
        <f t="shared" si="30"/>
        <v>2038-39</v>
      </c>
      <c r="G641" s="234"/>
      <c r="H641" s="232" t="s">
        <v>247</v>
      </c>
      <c r="I641" s="235">
        <f t="shared" si="29"/>
        <v>28055.521896044054</v>
      </c>
      <c r="J641" s="258">
        <f>IFERROR(MIN('MP Calculations'!$E$29/I641,1),"-")</f>
        <v>1</v>
      </c>
      <c r="K641" s="259"/>
      <c r="L641" s="235"/>
      <c r="M641" s="235"/>
      <c r="N641" s="235"/>
      <c r="O641" s="296">
        <v>10515430.904188612</v>
      </c>
      <c r="P641" s="260">
        <f t="shared" si="31"/>
        <v>10515430.904188612</v>
      </c>
    </row>
    <row r="642" spans="3:16" x14ac:dyDescent="0.2">
      <c r="C642" s="235"/>
      <c r="D642" s="261" t="s">
        <v>427</v>
      </c>
      <c r="E642" s="216">
        <v>50587</v>
      </c>
      <c r="F642" s="257" t="str">
        <f t="shared" si="30"/>
        <v>2038-39</v>
      </c>
      <c r="G642" s="234"/>
      <c r="H642" s="232" t="s">
        <v>247</v>
      </c>
      <c r="I642" s="235">
        <f t="shared" si="29"/>
        <v>28055.521896044054</v>
      </c>
      <c r="J642" s="258">
        <f>IFERROR(MIN('MP Calculations'!$E$29/I642,1),"-")</f>
        <v>1</v>
      </c>
      <c r="K642" s="259"/>
      <c r="L642" s="235"/>
      <c r="M642" s="235"/>
      <c r="N642" s="235"/>
      <c r="O642" s="296">
        <v>6703769.6144627985</v>
      </c>
      <c r="P642" s="260">
        <f t="shared" si="31"/>
        <v>6703769.6144627985</v>
      </c>
    </row>
    <row r="643" spans="3:16" x14ac:dyDescent="0.2">
      <c r="C643" s="235"/>
      <c r="D643" s="261" t="s">
        <v>428</v>
      </c>
      <c r="E643" s="216">
        <v>50587</v>
      </c>
      <c r="F643" s="257" t="str">
        <f t="shared" si="30"/>
        <v>2038-39</v>
      </c>
      <c r="G643" s="234"/>
      <c r="H643" s="232" t="s">
        <v>247</v>
      </c>
      <c r="I643" s="235">
        <f t="shared" si="29"/>
        <v>28055.521896044054</v>
      </c>
      <c r="J643" s="258">
        <f>IFERROR(MIN('MP Calculations'!$E$29/I643,1),"-")</f>
        <v>1</v>
      </c>
      <c r="K643" s="259"/>
      <c r="L643" s="235"/>
      <c r="M643" s="235"/>
      <c r="N643" s="235"/>
      <c r="O643" s="296">
        <v>6019064.2370058848</v>
      </c>
      <c r="P643" s="260">
        <f t="shared" si="31"/>
        <v>6019064.2370058848</v>
      </c>
    </row>
    <row r="644" spans="3:16" x14ac:dyDescent="0.2">
      <c r="C644" s="235"/>
      <c r="D644" s="261" t="s">
        <v>268</v>
      </c>
      <c r="E644" s="216">
        <v>50587</v>
      </c>
      <c r="F644" s="257" t="str">
        <f t="shared" si="30"/>
        <v>2038-39</v>
      </c>
      <c r="G644" s="234"/>
      <c r="H644" s="232" t="s">
        <v>247</v>
      </c>
      <c r="I644" s="235">
        <f t="shared" si="29"/>
        <v>28055.521896044054</v>
      </c>
      <c r="J644" s="258">
        <f>IFERROR(MIN('MP Calculations'!$E$29/I644,1),"-")</f>
        <v>1</v>
      </c>
      <c r="K644" s="259"/>
      <c r="L644" s="235"/>
      <c r="M644" s="235"/>
      <c r="N644" s="235"/>
      <c r="O644" s="296">
        <v>24886.69877254721</v>
      </c>
      <c r="P644" s="260">
        <f t="shared" si="31"/>
        <v>24886.69877254721</v>
      </c>
    </row>
    <row r="645" spans="3:16" x14ac:dyDescent="0.2">
      <c r="C645" s="235"/>
      <c r="D645" s="261" t="s">
        <v>269</v>
      </c>
      <c r="E645" s="216">
        <v>50587</v>
      </c>
      <c r="F645" s="257" t="str">
        <f t="shared" si="30"/>
        <v>2038-39</v>
      </c>
      <c r="G645" s="234"/>
      <c r="H645" s="232" t="s">
        <v>247</v>
      </c>
      <c r="I645" s="235">
        <f t="shared" si="29"/>
        <v>28055.521896044054</v>
      </c>
      <c r="J645" s="258">
        <f>IFERROR(MIN('MP Calculations'!$E$29/I645,1),"-")</f>
        <v>1</v>
      </c>
      <c r="K645" s="259"/>
      <c r="L645" s="235"/>
      <c r="M645" s="235"/>
      <c r="N645" s="235"/>
      <c r="O645" s="296">
        <v>81780.129054381017</v>
      </c>
      <c r="P645" s="260">
        <f t="shared" si="31"/>
        <v>81780.129054381017</v>
      </c>
    </row>
    <row r="646" spans="3:16" x14ac:dyDescent="0.2">
      <c r="C646" s="235"/>
      <c r="D646" s="261" t="s">
        <v>270</v>
      </c>
      <c r="E646" s="216">
        <v>50587</v>
      </c>
      <c r="F646" s="257" t="str">
        <f t="shared" si="30"/>
        <v>2038-39</v>
      </c>
      <c r="G646" s="234"/>
      <c r="H646" s="232" t="s">
        <v>247</v>
      </c>
      <c r="I646" s="235">
        <f t="shared" si="29"/>
        <v>28055.521896044054</v>
      </c>
      <c r="J646" s="258">
        <f>IFERROR(MIN('MP Calculations'!$E$29/I646,1),"-")</f>
        <v>1</v>
      </c>
      <c r="K646" s="259"/>
      <c r="L646" s="235"/>
      <c r="M646" s="235"/>
      <c r="N646" s="235"/>
      <c r="O646" s="296">
        <v>10598.167415616641</v>
      </c>
      <c r="P646" s="260">
        <f t="shared" si="31"/>
        <v>10598.167415616641</v>
      </c>
    </row>
    <row r="647" spans="3:16" x14ac:dyDescent="0.2">
      <c r="C647" s="235"/>
      <c r="D647" s="261" t="s">
        <v>271</v>
      </c>
      <c r="E647" s="216">
        <v>50587</v>
      </c>
      <c r="F647" s="257" t="str">
        <f t="shared" si="30"/>
        <v>2038-39</v>
      </c>
      <c r="G647" s="234"/>
      <c r="H647" s="232" t="s">
        <v>247</v>
      </c>
      <c r="I647" s="235">
        <f t="shared" si="29"/>
        <v>28055.521896044054</v>
      </c>
      <c r="J647" s="258">
        <f>IFERROR(MIN('MP Calculations'!$E$29/I647,1),"-")</f>
        <v>1</v>
      </c>
      <c r="K647" s="259"/>
      <c r="L647" s="235"/>
      <c r="M647" s="235"/>
      <c r="N647" s="235"/>
      <c r="O647" s="296">
        <v>221953.94391254606</v>
      </c>
      <c r="P647" s="260">
        <f t="shared" si="31"/>
        <v>221953.94391254606</v>
      </c>
    </row>
    <row r="648" spans="3:16" x14ac:dyDescent="0.2">
      <c r="C648" s="235"/>
      <c r="D648" s="261" t="s">
        <v>272</v>
      </c>
      <c r="E648" s="216">
        <v>50587</v>
      </c>
      <c r="F648" s="257" t="str">
        <f t="shared" si="30"/>
        <v>2038-39</v>
      </c>
      <c r="G648" s="234"/>
      <c r="H648" s="232" t="s">
        <v>247</v>
      </c>
      <c r="I648" s="235">
        <f t="shared" si="29"/>
        <v>28055.521896044054</v>
      </c>
      <c r="J648" s="258">
        <f>IFERROR(MIN('MP Calculations'!$E$29/I648,1),"-")</f>
        <v>1</v>
      </c>
      <c r="K648" s="259"/>
      <c r="L648" s="235"/>
      <c r="M648" s="235"/>
      <c r="N648" s="235"/>
      <c r="O648" s="296">
        <v>111128.67038468384</v>
      </c>
      <c r="P648" s="260">
        <f t="shared" si="31"/>
        <v>111128.67038468384</v>
      </c>
    </row>
    <row r="649" spans="3:16" x14ac:dyDescent="0.2">
      <c r="C649" s="235"/>
      <c r="D649" s="261" t="s">
        <v>273</v>
      </c>
      <c r="E649" s="216">
        <v>50587</v>
      </c>
      <c r="F649" s="257" t="str">
        <f t="shared" si="30"/>
        <v>2038-39</v>
      </c>
      <c r="G649" s="234"/>
      <c r="H649" s="232" t="s">
        <v>247</v>
      </c>
      <c r="I649" s="235">
        <f t="shared" si="29"/>
        <v>28055.521896044054</v>
      </c>
      <c r="J649" s="258">
        <f>IFERROR(MIN('MP Calculations'!$E$29/I649,1),"-")</f>
        <v>1</v>
      </c>
      <c r="K649" s="259"/>
      <c r="L649" s="235"/>
      <c r="M649" s="235"/>
      <c r="N649" s="235"/>
      <c r="O649" s="296">
        <v>205925.08348895694</v>
      </c>
      <c r="P649" s="260">
        <f t="shared" si="31"/>
        <v>205925.08348895694</v>
      </c>
    </row>
    <row r="650" spans="3:16" x14ac:dyDescent="0.2">
      <c r="C650" s="235"/>
      <c r="D650" s="261" t="s">
        <v>274</v>
      </c>
      <c r="E650" s="216">
        <v>50587</v>
      </c>
      <c r="F650" s="257" t="str">
        <f t="shared" si="30"/>
        <v>2038-39</v>
      </c>
      <c r="G650" s="234"/>
      <c r="H650" s="232" t="s">
        <v>247</v>
      </c>
      <c r="I650" s="235">
        <f t="shared" si="29"/>
        <v>28055.521896044054</v>
      </c>
      <c r="J650" s="258">
        <f>IFERROR(MIN('MP Calculations'!$E$29/I650,1),"-")</f>
        <v>1</v>
      </c>
      <c r="K650" s="259"/>
      <c r="L650" s="235"/>
      <c r="M650" s="235"/>
      <c r="N650" s="235"/>
      <c r="O650" s="296">
        <v>165056.52768112271</v>
      </c>
      <c r="P650" s="260">
        <f t="shared" si="31"/>
        <v>165056.52768112271</v>
      </c>
    </row>
    <row r="651" spans="3:16" x14ac:dyDescent="0.2">
      <c r="C651" s="235"/>
      <c r="D651" s="261" t="s">
        <v>275</v>
      </c>
      <c r="E651" s="216">
        <v>50587</v>
      </c>
      <c r="F651" s="257" t="str">
        <f t="shared" si="30"/>
        <v>2038-39</v>
      </c>
      <c r="G651" s="234"/>
      <c r="H651" s="232" t="s">
        <v>247</v>
      </c>
      <c r="I651" s="235">
        <f t="shared" si="29"/>
        <v>28055.521896044054</v>
      </c>
      <c r="J651" s="258">
        <f>IFERROR(MIN('MP Calculations'!$E$29/I651,1),"-")</f>
        <v>1</v>
      </c>
      <c r="K651" s="259"/>
      <c r="L651" s="235"/>
      <c r="M651" s="235"/>
      <c r="N651" s="235"/>
      <c r="O651" s="296">
        <v>84018.525791067557</v>
      </c>
      <c r="P651" s="260">
        <f t="shared" si="31"/>
        <v>84018.525791067557</v>
      </c>
    </row>
    <row r="652" spans="3:16" x14ac:dyDescent="0.2">
      <c r="C652" s="235"/>
      <c r="D652" s="261" t="s">
        <v>276</v>
      </c>
      <c r="E652" s="216">
        <v>50587</v>
      </c>
      <c r="F652" s="257" t="str">
        <f t="shared" si="30"/>
        <v>2038-39</v>
      </c>
      <c r="G652" s="234"/>
      <c r="H652" s="232" t="s">
        <v>247</v>
      </c>
      <c r="I652" s="235">
        <f t="shared" si="29"/>
        <v>28055.521896044054</v>
      </c>
      <c r="J652" s="258">
        <f>IFERROR(MIN('MP Calculations'!$E$29/I652,1),"-")</f>
        <v>1</v>
      </c>
      <c r="K652" s="259"/>
      <c r="L652" s="235"/>
      <c r="M652" s="235"/>
      <c r="N652" s="235"/>
      <c r="O652" s="296">
        <v>164898.6480922522</v>
      </c>
      <c r="P652" s="260">
        <f t="shared" si="31"/>
        <v>164898.6480922522</v>
      </c>
    </row>
    <row r="653" spans="3:16" x14ac:dyDescent="0.2">
      <c r="C653" s="235"/>
      <c r="D653" s="261" t="s">
        <v>277</v>
      </c>
      <c r="E653" s="216">
        <v>50587</v>
      </c>
      <c r="F653" s="257" t="str">
        <f t="shared" si="30"/>
        <v>2038-39</v>
      </c>
      <c r="G653" s="234"/>
      <c r="H653" s="232" t="s">
        <v>247</v>
      </c>
      <c r="I653" s="235">
        <f t="shared" si="29"/>
        <v>28055.521896044054</v>
      </c>
      <c r="J653" s="258">
        <f>IFERROR(MIN('MP Calculations'!$E$29/I653,1),"-")</f>
        <v>1</v>
      </c>
      <c r="K653" s="259"/>
      <c r="L653" s="235"/>
      <c r="M653" s="235"/>
      <c r="N653" s="235"/>
      <c r="O653" s="296">
        <v>277748.9836915512</v>
      </c>
      <c r="P653" s="260">
        <f t="shared" si="31"/>
        <v>277748.9836915512</v>
      </c>
    </row>
    <row r="654" spans="3:16" x14ac:dyDescent="0.2">
      <c r="C654" s="235"/>
      <c r="D654" s="261" t="s">
        <v>278</v>
      </c>
      <c r="E654" s="216">
        <v>50587</v>
      </c>
      <c r="F654" s="257" t="str">
        <f t="shared" si="30"/>
        <v>2038-39</v>
      </c>
      <c r="G654" s="234"/>
      <c r="H654" s="232" t="s">
        <v>247</v>
      </c>
      <c r="I654" s="235">
        <f t="shared" si="29"/>
        <v>28055.521896044054</v>
      </c>
      <c r="J654" s="258">
        <f>IFERROR(MIN('MP Calculations'!$E$29/I654,1),"-")</f>
        <v>1</v>
      </c>
      <c r="K654" s="259"/>
      <c r="L654" s="235"/>
      <c r="M654" s="235"/>
      <c r="N654" s="235"/>
      <c r="O654" s="296">
        <v>144619.6134295009</v>
      </c>
      <c r="P654" s="260">
        <f t="shared" si="31"/>
        <v>144619.6134295009</v>
      </c>
    </row>
    <row r="655" spans="3:16" x14ac:dyDescent="0.2">
      <c r="C655" s="235"/>
      <c r="D655" s="261" t="s">
        <v>279</v>
      </c>
      <c r="E655" s="216">
        <v>50587</v>
      </c>
      <c r="F655" s="257" t="str">
        <f t="shared" si="30"/>
        <v>2038-39</v>
      </c>
      <c r="G655" s="234"/>
      <c r="H655" s="232" t="s">
        <v>247</v>
      </c>
      <c r="I655" s="235">
        <f t="shared" si="29"/>
        <v>28055.521896044054</v>
      </c>
      <c r="J655" s="258">
        <f>IFERROR(MIN('MP Calculations'!$E$29/I655,1),"-")</f>
        <v>1</v>
      </c>
      <c r="K655" s="259"/>
      <c r="L655" s="235"/>
      <c r="M655" s="235"/>
      <c r="N655" s="235"/>
      <c r="O655" s="296">
        <v>210525.57625361258</v>
      </c>
      <c r="P655" s="260">
        <f t="shared" si="31"/>
        <v>210525.57625361258</v>
      </c>
    </row>
    <row r="656" spans="3:16" x14ac:dyDescent="0.2">
      <c r="C656" s="235"/>
      <c r="D656" s="261" t="s">
        <v>280</v>
      </c>
      <c r="E656" s="216">
        <v>50587</v>
      </c>
      <c r="F656" s="257" t="str">
        <f t="shared" si="30"/>
        <v>2038-39</v>
      </c>
      <c r="G656" s="234"/>
      <c r="H656" s="232" t="s">
        <v>247</v>
      </c>
      <c r="I656" s="235">
        <f t="shared" si="29"/>
        <v>28055.521896044054</v>
      </c>
      <c r="J656" s="258">
        <f>IFERROR(MIN('MP Calculations'!$E$29/I656,1),"-")</f>
        <v>1</v>
      </c>
      <c r="K656" s="259"/>
      <c r="L656" s="235"/>
      <c r="M656" s="235"/>
      <c r="N656" s="235"/>
      <c r="O656" s="296">
        <v>371524.07453857444</v>
      </c>
      <c r="P656" s="260">
        <f t="shared" si="31"/>
        <v>371524.07453857444</v>
      </c>
    </row>
    <row r="657" spans="3:16" x14ac:dyDescent="0.2">
      <c r="C657" s="235"/>
      <c r="D657" s="261" t="s">
        <v>281</v>
      </c>
      <c r="E657" s="216">
        <v>50587</v>
      </c>
      <c r="F657" s="257" t="str">
        <f t="shared" si="30"/>
        <v>2038-39</v>
      </c>
      <c r="G657" s="234"/>
      <c r="H657" s="232" t="s">
        <v>247</v>
      </c>
      <c r="I657" s="235">
        <f t="shared" si="29"/>
        <v>28055.521896044054</v>
      </c>
      <c r="J657" s="258">
        <f>IFERROR(MIN('MP Calculations'!$E$29/I657,1),"-")</f>
        <v>1</v>
      </c>
      <c r="K657" s="259"/>
      <c r="L657" s="235"/>
      <c r="M657" s="235"/>
      <c r="N657" s="235"/>
      <c r="O657" s="296">
        <v>880443.28399591811</v>
      </c>
      <c r="P657" s="260">
        <f t="shared" si="31"/>
        <v>880443.28399591811</v>
      </c>
    </row>
    <row r="658" spans="3:16" x14ac:dyDescent="0.2">
      <c r="C658" s="235"/>
      <c r="D658" s="261" t="s">
        <v>282</v>
      </c>
      <c r="E658" s="216">
        <v>50587</v>
      </c>
      <c r="F658" s="257" t="str">
        <f t="shared" si="30"/>
        <v>2038-39</v>
      </c>
      <c r="G658" s="234"/>
      <c r="H658" s="232" t="s">
        <v>247</v>
      </c>
      <c r="I658" s="235">
        <f t="shared" si="29"/>
        <v>28055.521896044054</v>
      </c>
      <c r="J658" s="258">
        <f>IFERROR(MIN('MP Calculations'!$E$29/I658,1),"-")</f>
        <v>1</v>
      </c>
      <c r="K658" s="259"/>
      <c r="L658" s="235"/>
      <c r="M658" s="235"/>
      <c r="N658" s="235"/>
      <c r="O658" s="296">
        <v>130027.80819381397</v>
      </c>
      <c r="P658" s="260">
        <f t="shared" si="31"/>
        <v>130027.80819381397</v>
      </c>
    </row>
    <row r="659" spans="3:16" x14ac:dyDescent="0.2">
      <c r="C659" s="235"/>
      <c r="D659" s="261" t="s">
        <v>283</v>
      </c>
      <c r="E659" s="216">
        <v>50587</v>
      </c>
      <c r="F659" s="257" t="str">
        <f t="shared" si="30"/>
        <v>2038-39</v>
      </c>
      <c r="G659" s="234"/>
      <c r="H659" s="232" t="s">
        <v>247</v>
      </c>
      <c r="I659" s="235">
        <f t="shared" si="29"/>
        <v>28055.521896044054</v>
      </c>
      <c r="J659" s="258">
        <f>IFERROR(MIN('MP Calculations'!$E$29/I659,1),"-")</f>
        <v>1</v>
      </c>
      <c r="K659" s="259"/>
      <c r="L659" s="235"/>
      <c r="M659" s="235"/>
      <c r="N659" s="235"/>
      <c r="O659" s="296">
        <v>163595.67654607116</v>
      </c>
      <c r="P659" s="260">
        <f t="shared" si="31"/>
        <v>163595.67654607116</v>
      </c>
    </row>
    <row r="660" spans="3:16" x14ac:dyDescent="0.2">
      <c r="C660" s="235"/>
      <c r="D660" s="261" t="s">
        <v>284</v>
      </c>
      <c r="E660" s="216">
        <v>50587</v>
      </c>
      <c r="F660" s="257" t="str">
        <f t="shared" si="30"/>
        <v>2038-39</v>
      </c>
      <c r="G660" s="234"/>
      <c r="H660" s="232" t="s">
        <v>247</v>
      </c>
      <c r="I660" s="235">
        <f t="shared" si="29"/>
        <v>28055.521896044054</v>
      </c>
      <c r="J660" s="258">
        <f>IFERROR(MIN('MP Calculations'!$E$29/I660,1),"-")</f>
        <v>1</v>
      </c>
      <c r="K660" s="259"/>
      <c r="L660" s="235"/>
      <c r="M660" s="235"/>
      <c r="N660" s="235"/>
      <c r="O660" s="296">
        <v>385902.17917130957</v>
      </c>
      <c r="P660" s="260">
        <f t="shared" si="31"/>
        <v>385902.17917130957</v>
      </c>
    </row>
    <row r="661" spans="3:16" x14ac:dyDescent="0.2">
      <c r="C661" s="235"/>
      <c r="D661" s="261" t="s">
        <v>285</v>
      </c>
      <c r="E661" s="216">
        <v>50587</v>
      </c>
      <c r="F661" s="257" t="str">
        <f t="shared" si="30"/>
        <v>2038-39</v>
      </c>
      <c r="G661" s="234"/>
      <c r="H661" s="232" t="s">
        <v>247</v>
      </c>
      <c r="I661" s="235">
        <f t="shared" si="29"/>
        <v>28055.521896044054</v>
      </c>
      <c r="J661" s="258">
        <f>IFERROR(MIN('MP Calculations'!$E$29/I661,1),"-")</f>
        <v>1</v>
      </c>
      <c r="K661" s="259"/>
      <c r="L661" s="235"/>
      <c r="M661" s="235"/>
      <c r="N661" s="235"/>
      <c r="O661" s="296">
        <v>36704.948225519853</v>
      </c>
      <c r="P661" s="260">
        <f t="shared" si="31"/>
        <v>36704.948225519853</v>
      </c>
    </row>
    <row r="662" spans="3:16" x14ac:dyDescent="0.2">
      <c r="C662" s="235"/>
      <c r="D662" s="261" t="s">
        <v>286</v>
      </c>
      <c r="E662" s="216">
        <v>50587</v>
      </c>
      <c r="F662" s="257" t="str">
        <f t="shared" si="30"/>
        <v>2038-39</v>
      </c>
      <c r="G662" s="234"/>
      <c r="H662" s="232" t="s">
        <v>247</v>
      </c>
      <c r="I662" s="235">
        <f t="shared" si="29"/>
        <v>28055.521896044054</v>
      </c>
      <c r="J662" s="258">
        <f>IFERROR(MIN('MP Calculations'!$E$29/I662,1),"-")</f>
        <v>1</v>
      </c>
      <c r="K662" s="259"/>
      <c r="L662" s="235"/>
      <c r="M662" s="235"/>
      <c r="N662" s="235"/>
      <c r="O662" s="296">
        <v>111060.03647635835</v>
      </c>
      <c r="P662" s="260">
        <f t="shared" si="31"/>
        <v>111060.03647635835</v>
      </c>
    </row>
    <row r="663" spans="3:16" x14ac:dyDescent="0.2">
      <c r="C663" s="235"/>
      <c r="D663" s="261" t="s">
        <v>287</v>
      </c>
      <c r="E663" s="216">
        <v>50587</v>
      </c>
      <c r="F663" s="257" t="str">
        <f t="shared" si="30"/>
        <v>2038-39</v>
      </c>
      <c r="G663" s="234"/>
      <c r="H663" s="232" t="s">
        <v>247</v>
      </c>
      <c r="I663" s="235">
        <f t="shared" ref="I663:I726" si="32">$I$22</f>
        <v>28055.521896044054</v>
      </c>
      <c r="J663" s="258">
        <f>IFERROR(MIN('MP Calculations'!$E$29/I663,1),"-")</f>
        <v>1</v>
      </c>
      <c r="K663" s="259"/>
      <c r="L663" s="235"/>
      <c r="M663" s="235"/>
      <c r="N663" s="235"/>
      <c r="O663" s="296">
        <v>56693.909577066406</v>
      </c>
      <c r="P663" s="260">
        <f t="shared" si="31"/>
        <v>56693.909577066406</v>
      </c>
    </row>
    <row r="664" spans="3:16" x14ac:dyDescent="0.2">
      <c r="C664" s="235"/>
      <c r="D664" s="261" t="s">
        <v>288</v>
      </c>
      <c r="E664" s="216">
        <v>50587</v>
      </c>
      <c r="F664" s="257" t="str">
        <f t="shared" si="30"/>
        <v>2038-39</v>
      </c>
      <c r="G664" s="234"/>
      <c r="H664" s="232" t="s">
        <v>247</v>
      </c>
      <c r="I664" s="235">
        <f t="shared" si="32"/>
        <v>28055.521896044054</v>
      </c>
      <c r="J664" s="258">
        <f>IFERROR(MIN('MP Calculations'!$E$29/I664,1),"-")</f>
        <v>1</v>
      </c>
      <c r="K664" s="259"/>
      <c r="L664" s="235"/>
      <c r="M664" s="235"/>
      <c r="N664" s="235"/>
      <c r="O664" s="296">
        <v>108178.67708632005</v>
      </c>
      <c r="P664" s="260">
        <f t="shared" si="31"/>
        <v>108178.67708632005</v>
      </c>
    </row>
    <row r="665" spans="3:16" x14ac:dyDescent="0.2">
      <c r="C665" s="235"/>
      <c r="D665" s="261" t="s">
        <v>289</v>
      </c>
      <c r="E665" s="216">
        <v>50587</v>
      </c>
      <c r="F665" s="257" t="str">
        <f t="shared" si="30"/>
        <v>2038-39</v>
      </c>
      <c r="G665" s="234"/>
      <c r="H665" s="232" t="s">
        <v>247</v>
      </c>
      <c r="I665" s="235">
        <f t="shared" si="32"/>
        <v>28055.521896044054</v>
      </c>
      <c r="J665" s="258">
        <f>IFERROR(MIN('MP Calculations'!$E$29/I665,1),"-")</f>
        <v>1</v>
      </c>
      <c r="K665" s="259"/>
      <c r="L665" s="235"/>
      <c r="M665" s="235"/>
      <c r="N665" s="235"/>
      <c r="O665" s="296">
        <v>51879.802358352928</v>
      </c>
      <c r="P665" s="260">
        <f t="shared" si="31"/>
        <v>51879.802358352928</v>
      </c>
    </row>
    <row r="666" spans="3:16" x14ac:dyDescent="0.2">
      <c r="C666" s="235"/>
      <c r="D666" s="261" t="s">
        <v>290</v>
      </c>
      <c r="E666" s="216">
        <v>50587</v>
      </c>
      <c r="F666" s="257" t="str">
        <f t="shared" si="30"/>
        <v>2038-39</v>
      </c>
      <c r="G666" s="234"/>
      <c r="H666" s="232" t="s">
        <v>247</v>
      </c>
      <c r="I666" s="235">
        <f t="shared" si="32"/>
        <v>28055.521896044054</v>
      </c>
      <c r="J666" s="258">
        <f>IFERROR(MIN('MP Calculations'!$E$29/I666,1),"-")</f>
        <v>1</v>
      </c>
      <c r="K666" s="259"/>
      <c r="L666" s="235"/>
      <c r="M666" s="235"/>
      <c r="N666" s="235"/>
      <c r="O666" s="296">
        <v>61205.011693786611</v>
      </c>
      <c r="P666" s="260">
        <f t="shared" si="31"/>
        <v>61205.011693786611</v>
      </c>
    </row>
    <row r="667" spans="3:16" x14ac:dyDescent="0.2">
      <c r="C667" s="235"/>
      <c r="D667" s="261" t="s">
        <v>291</v>
      </c>
      <c r="E667" s="216">
        <v>50587</v>
      </c>
      <c r="F667" s="257" t="str">
        <f t="shared" si="30"/>
        <v>2038-39</v>
      </c>
      <c r="G667" s="234"/>
      <c r="H667" s="232" t="s">
        <v>247</v>
      </c>
      <c r="I667" s="235">
        <f t="shared" si="32"/>
        <v>28055.521896044054</v>
      </c>
      <c r="J667" s="258">
        <f>IFERROR(MIN('MP Calculations'!$E$29/I667,1),"-")</f>
        <v>1</v>
      </c>
      <c r="K667" s="259"/>
      <c r="L667" s="235"/>
      <c r="M667" s="235"/>
      <c r="N667" s="235"/>
      <c r="O667" s="296">
        <v>149937.32295900673</v>
      </c>
      <c r="P667" s="260">
        <f t="shared" si="31"/>
        <v>149937.32295900673</v>
      </c>
    </row>
    <row r="668" spans="3:16" x14ac:dyDescent="0.2">
      <c r="C668" s="235"/>
      <c r="D668" s="261" t="s">
        <v>292</v>
      </c>
      <c r="E668" s="216">
        <v>50587</v>
      </c>
      <c r="F668" s="257" t="str">
        <f t="shared" si="30"/>
        <v>2038-39</v>
      </c>
      <c r="G668" s="234"/>
      <c r="H668" s="232" t="s">
        <v>247</v>
      </c>
      <c r="I668" s="235">
        <f t="shared" si="32"/>
        <v>28055.521896044054</v>
      </c>
      <c r="J668" s="258">
        <f>IFERROR(MIN('MP Calculations'!$E$29/I668,1),"-")</f>
        <v>1</v>
      </c>
      <c r="K668" s="259"/>
      <c r="L668" s="235"/>
      <c r="M668" s="235"/>
      <c r="N668" s="235"/>
      <c r="O668" s="296">
        <v>46892.43797275285</v>
      </c>
      <c r="P668" s="260">
        <f t="shared" si="31"/>
        <v>46892.43797275285</v>
      </c>
    </row>
    <row r="669" spans="3:16" x14ac:dyDescent="0.2">
      <c r="C669" s="235"/>
      <c r="D669" s="261" t="s">
        <v>293</v>
      </c>
      <c r="E669" s="216">
        <v>50587</v>
      </c>
      <c r="F669" s="257" t="str">
        <f t="shared" si="30"/>
        <v>2038-39</v>
      </c>
      <c r="G669" s="234"/>
      <c r="H669" s="232" t="s">
        <v>247</v>
      </c>
      <c r="I669" s="235">
        <f t="shared" si="32"/>
        <v>28055.521896044054</v>
      </c>
      <c r="J669" s="258">
        <f>IFERROR(MIN('MP Calculations'!$E$29/I669,1),"-")</f>
        <v>1</v>
      </c>
      <c r="K669" s="259"/>
      <c r="L669" s="235"/>
      <c r="M669" s="235"/>
      <c r="N669" s="235"/>
      <c r="O669" s="296">
        <v>363613.94204813353</v>
      </c>
      <c r="P669" s="260">
        <f t="shared" si="31"/>
        <v>363613.94204813353</v>
      </c>
    </row>
    <row r="670" spans="3:16" x14ac:dyDescent="0.2">
      <c r="C670" s="235"/>
      <c r="D670" s="261" t="s">
        <v>249</v>
      </c>
      <c r="E670" s="216">
        <v>50587</v>
      </c>
      <c r="F670" s="257" t="str">
        <f t="shared" si="30"/>
        <v>2038-39</v>
      </c>
      <c r="G670" s="234"/>
      <c r="H670" s="232" t="s">
        <v>247</v>
      </c>
      <c r="I670" s="235">
        <f t="shared" si="32"/>
        <v>28055.521896044054</v>
      </c>
      <c r="J670" s="258">
        <f>IFERROR(MIN('MP Calculations'!$E$29/I670,1),"-")</f>
        <v>1</v>
      </c>
      <c r="K670" s="259"/>
      <c r="L670" s="235"/>
      <c r="M670" s="235"/>
      <c r="N670" s="235"/>
      <c r="O670" s="296">
        <v>203018.87244253204</v>
      </c>
      <c r="P670" s="260">
        <f t="shared" si="31"/>
        <v>203018.87244253204</v>
      </c>
    </row>
    <row r="671" spans="3:16" x14ac:dyDescent="0.2">
      <c r="C671" s="235"/>
      <c r="D671" s="261" t="s">
        <v>250</v>
      </c>
      <c r="E671" s="216">
        <v>50587</v>
      </c>
      <c r="F671" s="257" t="str">
        <f t="shared" si="30"/>
        <v>2038-39</v>
      </c>
      <c r="G671" s="234"/>
      <c r="H671" s="232" t="s">
        <v>247</v>
      </c>
      <c r="I671" s="235">
        <f t="shared" si="32"/>
        <v>28055.521896044054</v>
      </c>
      <c r="J671" s="258">
        <f>IFERROR(MIN('MP Calculations'!$E$29/I671,1),"-")</f>
        <v>1</v>
      </c>
      <c r="K671" s="259"/>
      <c r="L671" s="235"/>
      <c r="M671" s="235"/>
      <c r="N671" s="235"/>
      <c r="O671" s="296">
        <v>292200.06008463522</v>
      </c>
      <c r="P671" s="260">
        <f t="shared" si="31"/>
        <v>292200.06008463522</v>
      </c>
    </row>
    <row r="672" spans="3:16" x14ac:dyDescent="0.2">
      <c r="C672" s="235"/>
      <c r="D672" s="261" t="s">
        <v>251</v>
      </c>
      <c r="E672" s="216">
        <v>50587</v>
      </c>
      <c r="F672" s="257" t="str">
        <f t="shared" si="30"/>
        <v>2038-39</v>
      </c>
      <c r="G672" s="234"/>
      <c r="H672" s="232" t="s">
        <v>247</v>
      </c>
      <c r="I672" s="235">
        <f t="shared" si="32"/>
        <v>28055.521896044054</v>
      </c>
      <c r="J672" s="258">
        <f>IFERROR(MIN('MP Calculations'!$E$29/I672,1),"-")</f>
        <v>1</v>
      </c>
      <c r="K672" s="259"/>
      <c r="L672" s="235"/>
      <c r="M672" s="235"/>
      <c r="N672" s="235"/>
      <c r="O672" s="296">
        <v>73337.532678776799</v>
      </c>
      <c r="P672" s="260">
        <f t="shared" si="31"/>
        <v>73337.532678776799</v>
      </c>
    </row>
    <row r="673" spans="3:16" x14ac:dyDescent="0.2">
      <c r="C673" s="235"/>
      <c r="D673" s="261" t="s">
        <v>252</v>
      </c>
      <c r="E673" s="216">
        <v>50587</v>
      </c>
      <c r="F673" s="257" t="str">
        <f t="shared" si="30"/>
        <v>2038-39</v>
      </c>
      <c r="G673" s="234"/>
      <c r="H673" s="232" t="s">
        <v>247</v>
      </c>
      <c r="I673" s="235">
        <f t="shared" si="32"/>
        <v>28055.521896044054</v>
      </c>
      <c r="J673" s="258">
        <f>IFERROR(MIN('MP Calculations'!$E$29/I673,1),"-")</f>
        <v>1</v>
      </c>
      <c r="K673" s="259"/>
      <c r="L673" s="235"/>
      <c r="M673" s="235"/>
      <c r="N673" s="235"/>
      <c r="O673" s="296">
        <v>174492.64297601616</v>
      </c>
      <c r="P673" s="260">
        <f t="shared" si="31"/>
        <v>174492.64297601616</v>
      </c>
    </row>
    <row r="674" spans="3:16" x14ac:dyDescent="0.2">
      <c r="C674" s="235"/>
      <c r="D674" s="261" t="s">
        <v>253</v>
      </c>
      <c r="E674" s="216">
        <v>50587</v>
      </c>
      <c r="F674" s="257" t="str">
        <f t="shared" si="30"/>
        <v>2038-39</v>
      </c>
      <c r="G674" s="234"/>
      <c r="H674" s="232" t="s">
        <v>247</v>
      </c>
      <c r="I674" s="235">
        <f t="shared" si="32"/>
        <v>28055.521896044054</v>
      </c>
      <c r="J674" s="258">
        <f>IFERROR(MIN('MP Calculations'!$E$29/I674,1),"-")</f>
        <v>1</v>
      </c>
      <c r="K674" s="259"/>
      <c r="L674" s="235"/>
      <c r="M674" s="235"/>
      <c r="N674" s="235"/>
      <c r="O674" s="296">
        <v>87203.38210273438</v>
      </c>
      <c r="P674" s="260">
        <f t="shared" si="31"/>
        <v>87203.38210273438</v>
      </c>
    </row>
    <row r="675" spans="3:16" x14ac:dyDescent="0.2">
      <c r="C675" s="235"/>
      <c r="D675" s="261" t="s">
        <v>254</v>
      </c>
      <c r="E675" s="216">
        <v>50587</v>
      </c>
      <c r="F675" s="257" t="str">
        <f t="shared" si="30"/>
        <v>2038-39</v>
      </c>
      <c r="G675" s="234"/>
      <c r="H675" s="232" t="s">
        <v>247</v>
      </c>
      <c r="I675" s="235">
        <f t="shared" si="32"/>
        <v>28055.521896044054</v>
      </c>
      <c r="J675" s="258">
        <f>IFERROR(MIN('MP Calculations'!$E$29/I675,1),"-")</f>
        <v>1</v>
      </c>
      <c r="K675" s="259"/>
      <c r="L675" s="235"/>
      <c r="M675" s="235"/>
      <c r="N675" s="235"/>
      <c r="O675" s="296">
        <v>58297.21307823727</v>
      </c>
      <c r="P675" s="260">
        <f t="shared" si="31"/>
        <v>58297.21307823727</v>
      </c>
    </row>
    <row r="676" spans="3:16" x14ac:dyDescent="0.2">
      <c r="C676" s="235"/>
      <c r="D676" s="261" t="s">
        <v>255</v>
      </c>
      <c r="E676" s="216">
        <v>50587</v>
      </c>
      <c r="F676" s="257" t="str">
        <f t="shared" si="30"/>
        <v>2038-39</v>
      </c>
      <c r="G676" s="234"/>
      <c r="H676" s="232" t="s">
        <v>247</v>
      </c>
      <c r="I676" s="235">
        <f t="shared" si="32"/>
        <v>28055.521896044054</v>
      </c>
      <c r="J676" s="258">
        <f>IFERROR(MIN('MP Calculations'!$E$29/I676,1),"-")</f>
        <v>1</v>
      </c>
      <c r="K676" s="259"/>
      <c r="L676" s="235"/>
      <c r="M676" s="235"/>
      <c r="N676" s="235"/>
      <c r="O676" s="296">
        <v>188165.67144702794</v>
      </c>
      <c r="P676" s="260">
        <f t="shared" si="31"/>
        <v>188165.67144702794</v>
      </c>
    </row>
    <row r="677" spans="3:16" x14ac:dyDescent="0.2">
      <c r="C677" s="235"/>
      <c r="D677" s="261" t="s">
        <v>376</v>
      </c>
      <c r="E677" s="216">
        <v>50587</v>
      </c>
      <c r="F677" s="257" t="str">
        <f t="shared" si="30"/>
        <v>2038-39</v>
      </c>
      <c r="G677" s="234"/>
      <c r="H677" s="232" t="s">
        <v>247</v>
      </c>
      <c r="I677" s="235">
        <f t="shared" si="32"/>
        <v>28055.521896044054</v>
      </c>
      <c r="J677" s="258">
        <f>IFERROR(MIN('MP Calculations'!$E$29/I677,1),"-")</f>
        <v>1</v>
      </c>
      <c r="K677" s="259"/>
      <c r="L677" s="235"/>
      <c r="M677" s="235"/>
      <c r="N677" s="235"/>
      <c r="O677" s="296">
        <v>1433.1017312240356</v>
      </c>
      <c r="P677" s="260">
        <f t="shared" si="31"/>
        <v>1433.1017312240356</v>
      </c>
    </row>
    <row r="678" spans="3:16" x14ac:dyDescent="0.2">
      <c r="C678" s="235"/>
      <c r="D678" s="261" t="s">
        <v>377</v>
      </c>
      <c r="E678" s="216">
        <v>50587</v>
      </c>
      <c r="F678" s="257" t="str">
        <f t="shared" si="30"/>
        <v>2038-39</v>
      </c>
      <c r="G678" s="234"/>
      <c r="H678" s="232" t="s">
        <v>247</v>
      </c>
      <c r="I678" s="235">
        <f t="shared" si="32"/>
        <v>28055.521896044054</v>
      </c>
      <c r="J678" s="258">
        <f>IFERROR(MIN('MP Calculations'!$E$29/I678,1),"-")</f>
        <v>1</v>
      </c>
      <c r="K678" s="259"/>
      <c r="L678" s="235"/>
      <c r="M678" s="235"/>
      <c r="N678" s="235"/>
      <c r="O678" s="296">
        <v>206578.53724999927</v>
      </c>
      <c r="P678" s="260">
        <f t="shared" si="31"/>
        <v>206578.53724999927</v>
      </c>
    </row>
    <row r="679" spans="3:16" x14ac:dyDescent="0.2">
      <c r="C679" s="235"/>
      <c r="D679" s="261" t="s">
        <v>406</v>
      </c>
      <c r="E679" s="216">
        <v>50587</v>
      </c>
      <c r="F679" s="257" t="str">
        <f t="shared" si="30"/>
        <v>2038-39</v>
      </c>
      <c r="G679" s="234"/>
      <c r="H679" s="232" t="s">
        <v>247</v>
      </c>
      <c r="I679" s="235">
        <f t="shared" si="32"/>
        <v>28055.521896044054</v>
      </c>
      <c r="J679" s="258">
        <f>IFERROR(MIN('MP Calculations'!$E$29/I679,1),"-")</f>
        <v>1</v>
      </c>
      <c r="K679" s="259"/>
      <c r="L679" s="235"/>
      <c r="M679" s="235"/>
      <c r="N679" s="235"/>
      <c r="O679" s="296">
        <v>171338.93612305602</v>
      </c>
      <c r="P679" s="260">
        <f t="shared" si="31"/>
        <v>171338.93612305602</v>
      </c>
    </row>
    <row r="680" spans="3:16" x14ac:dyDescent="0.2">
      <c r="C680" s="235"/>
      <c r="D680" s="261" t="s">
        <v>350</v>
      </c>
      <c r="E680" s="216">
        <v>50587</v>
      </c>
      <c r="F680" s="257" t="str">
        <f t="shared" si="30"/>
        <v>2038-39</v>
      </c>
      <c r="G680" s="234"/>
      <c r="H680" s="232" t="s">
        <v>247</v>
      </c>
      <c r="I680" s="235">
        <f t="shared" si="32"/>
        <v>28055.521896044054</v>
      </c>
      <c r="J680" s="258">
        <f>IFERROR(MIN('MP Calculations'!$E$29/I680,1),"-")</f>
        <v>1</v>
      </c>
      <c r="K680" s="259"/>
      <c r="L680" s="235"/>
      <c r="M680" s="235"/>
      <c r="N680" s="235"/>
      <c r="O680" s="296">
        <v>365973.72833044763</v>
      </c>
      <c r="P680" s="260">
        <f t="shared" si="31"/>
        <v>365973.72833044763</v>
      </c>
    </row>
    <row r="681" spans="3:16" x14ac:dyDescent="0.2">
      <c r="C681" s="235"/>
      <c r="D681" s="261" t="s">
        <v>538</v>
      </c>
      <c r="E681" s="216">
        <v>50587</v>
      </c>
      <c r="F681" s="257" t="str">
        <f t="shared" si="30"/>
        <v>2038-39</v>
      </c>
      <c r="G681" s="234"/>
      <c r="H681" s="232" t="s">
        <v>247</v>
      </c>
      <c r="I681" s="235">
        <f t="shared" si="32"/>
        <v>28055.521896044054</v>
      </c>
      <c r="J681" s="258">
        <f>IFERROR(MIN('MP Calculations'!$E$29/I681,1),"-")</f>
        <v>1</v>
      </c>
      <c r="K681" s="259"/>
      <c r="L681" s="235"/>
      <c r="M681" s="235"/>
      <c r="N681" s="235"/>
      <c r="O681" s="296">
        <v>28072667.921041157</v>
      </c>
      <c r="P681" s="260">
        <f t="shared" si="31"/>
        <v>28072667.921041157</v>
      </c>
    </row>
    <row r="682" spans="3:16" x14ac:dyDescent="0.2">
      <c r="C682" s="235"/>
      <c r="D682" s="261" t="s">
        <v>256</v>
      </c>
      <c r="E682" s="216">
        <v>50952</v>
      </c>
      <c r="F682" s="257" t="str">
        <f t="shared" si="30"/>
        <v>2039-40</v>
      </c>
      <c r="G682" s="234"/>
      <c r="H682" s="232" t="s">
        <v>247</v>
      </c>
      <c r="I682" s="235">
        <f t="shared" si="32"/>
        <v>28055.521896044054</v>
      </c>
      <c r="J682" s="258">
        <f>IFERROR(MIN('MP Calculations'!$E$29/I682,1),"-")</f>
        <v>1</v>
      </c>
      <c r="K682" s="259"/>
      <c r="L682" s="235"/>
      <c r="M682" s="235"/>
      <c r="N682" s="235"/>
      <c r="O682" s="296">
        <v>268466.71807749162</v>
      </c>
      <c r="P682" s="260">
        <f t="shared" si="31"/>
        <v>268466.71807749162</v>
      </c>
    </row>
    <row r="683" spans="3:16" x14ac:dyDescent="0.2">
      <c r="C683" s="235"/>
      <c r="D683" s="261" t="s">
        <v>257</v>
      </c>
      <c r="E683" s="216">
        <v>50952</v>
      </c>
      <c r="F683" s="257" t="str">
        <f t="shared" si="30"/>
        <v>2039-40</v>
      </c>
      <c r="G683" s="234"/>
      <c r="H683" s="232" t="s">
        <v>247</v>
      </c>
      <c r="I683" s="235">
        <f t="shared" si="32"/>
        <v>28055.521896044054</v>
      </c>
      <c r="J683" s="258">
        <f>IFERROR(MIN('MP Calculations'!$E$29/I683,1),"-")</f>
        <v>1</v>
      </c>
      <c r="K683" s="259"/>
      <c r="L683" s="235"/>
      <c r="M683" s="235"/>
      <c r="N683" s="235"/>
      <c r="O683" s="296">
        <v>1829864.4045023427</v>
      </c>
      <c r="P683" s="260">
        <f t="shared" si="31"/>
        <v>1829864.4045023427</v>
      </c>
    </row>
    <row r="684" spans="3:16" x14ac:dyDescent="0.2">
      <c r="C684" s="235"/>
      <c r="D684" s="261" t="s">
        <v>294</v>
      </c>
      <c r="E684" s="216">
        <v>50952</v>
      </c>
      <c r="F684" s="257" t="str">
        <f t="shared" si="30"/>
        <v>2039-40</v>
      </c>
      <c r="G684" s="234"/>
      <c r="H684" s="232" t="s">
        <v>247</v>
      </c>
      <c r="I684" s="235">
        <f t="shared" si="32"/>
        <v>28055.521896044054</v>
      </c>
      <c r="J684" s="258">
        <f>IFERROR(MIN('MP Calculations'!$E$29/I684,1),"-")</f>
        <v>1</v>
      </c>
      <c r="K684" s="259"/>
      <c r="L684" s="235"/>
      <c r="M684" s="235"/>
      <c r="N684" s="235"/>
      <c r="O684" s="296">
        <v>223486.60513124554</v>
      </c>
      <c r="P684" s="260">
        <f t="shared" si="31"/>
        <v>223486.60513124554</v>
      </c>
    </row>
    <row r="685" spans="3:16" x14ac:dyDescent="0.2">
      <c r="C685" s="235"/>
      <c r="D685" s="261" t="s">
        <v>258</v>
      </c>
      <c r="E685" s="216">
        <v>50952</v>
      </c>
      <c r="F685" s="257" t="str">
        <f t="shared" si="30"/>
        <v>2039-40</v>
      </c>
      <c r="G685" s="234"/>
      <c r="H685" s="232" t="s">
        <v>247</v>
      </c>
      <c r="I685" s="235">
        <f t="shared" si="32"/>
        <v>28055.521896044054</v>
      </c>
      <c r="J685" s="258">
        <f>IFERROR(MIN('MP Calculations'!$E$29/I685,1),"-")</f>
        <v>1</v>
      </c>
      <c r="K685" s="259"/>
      <c r="L685" s="235"/>
      <c r="M685" s="235"/>
      <c r="N685" s="235"/>
      <c r="O685" s="296">
        <v>27670.537523780895</v>
      </c>
      <c r="P685" s="260">
        <f t="shared" si="31"/>
        <v>27670.537523780895</v>
      </c>
    </row>
    <row r="686" spans="3:16" x14ac:dyDescent="0.2">
      <c r="C686" s="235"/>
      <c r="D686" s="261" t="s">
        <v>259</v>
      </c>
      <c r="E686" s="216">
        <v>50952</v>
      </c>
      <c r="F686" s="257" t="str">
        <f t="shared" si="30"/>
        <v>2039-40</v>
      </c>
      <c r="G686" s="234"/>
      <c r="H686" s="232" t="s">
        <v>247</v>
      </c>
      <c r="I686" s="235">
        <f t="shared" si="32"/>
        <v>28055.521896044054</v>
      </c>
      <c r="J686" s="258">
        <f>IFERROR(MIN('MP Calculations'!$E$29/I686,1),"-")</f>
        <v>1</v>
      </c>
      <c r="K686" s="259"/>
      <c r="L686" s="235"/>
      <c r="M686" s="235"/>
      <c r="N686" s="235"/>
      <c r="O686" s="296">
        <v>721544.8113128636</v>
      </c>
      <c r="P686" s="260">
        <f t="shared" si="31"/>
        <v>721544.8113128636</v>
      </c>
    </row>
    <row r="687" spans="3:16" x14ac:dyDescent="0.2">
      <c r="C687" s="235"/>
      <c r="D687" s="261" t="s">
        <v>260</v>
      </c>
      <c r="E687" s="216">
        <v>50952</v>
      </c>
      <c r="F687" s="257" t="str">
        <f t="shared" si="30"/>
        <v>2039-40</v>
      </c>
      <c r="G687" s="234"/>
      <c r="H687" s="232" t="s">
        <v>247</v>
      </c>
      <c r="I687" s="235">
        <f t="shared" si="32"/>
        <v>28055.521896044054</v>
      </c>
      <c r="J687" s="258">
        <f>IFERROR(MIN('MP Calculations'!$E$29/I687,1),"-")</f>
        <v>1</v>
      </c>
      <c r="K687" s="259"/>
      <c r="L687" s="235"/>
      <c r="M687" s="235"/>
      <c r="N687" s="235"/>
      <c r="O687" s="296">
        <v>3507502.9532826035</v>
      </c>
      <c r="P687" s="260">
        <f t="shared" si="31"/>
        <v>3507502.9532826035</v>
      </c>
    </row>
    <row r="688" spans="3:16" x14ac:dyDescent="0.2">
      <c r="C688" s="235"/>
      <c r="D688" s="261" t="s">
        <v>261</v>
      </c>
      <c r="E688" s="216">
        <v>50952</v>
      </c>
      <c r="F688" s="257" t="str">
        <f t="shared" si="30"/>
        <v>2039-40</v>
      </c>
      <c r="G688" s="234"/>
      <c r="H688" s="232" t="s">
        <v>247</v>
      </c>
      <c r="I688" s="235">
        <f t="shared" si="32"/>
        <v>28055.521896044054</v>
      </c>
      <c r="J688" s="258">
        <f>IFERROR(MIN('MP Calculations'!$E$29/I688,1),"-")</f>
        <v>1</v>
      </c>
      <c r="K688" s="259"/>
      <c r="L688" s="235"/>
      <c r="M688" s="235"/>
      <c r="N688" s="235"/>
      <c r="O688" s="296">
        <v>1086573.3994012666</v>
      </c>
      <c r="P688" s="260">
        <f t="shared" si="31"/>
        <v>1086573.3994012666</v>
      </c>
    </row>
    <row r="689" spans="3:16" x14ac:dyDescent="0.2">
      <c r="C689" s="235"/>
      <c r="D689" s="261" t="s">
        <v>262</v>
      </c>
      <c r="E689" s="216">
        <v>50952</v>
      </c>
      <c r="F689" s="257" t="str">
        <f t="shared" si="30"/>
        <v>2039-40</v>
      </c>
      <c r="G689" s="234"/>
      <c r="H689" s="232" t="s">
        <v>247</v>
      </c>
      <c r="I689" s="235">
        <f t="shared" si="32"/>
        <v>28055.521896044054</v>
      </c>
      <c r="J689" s="258">
        <f>IFERROR(MIN('MP Calculations'!$E$29/I689,1),"-")</f>
        <v>1</v>
      </c>
      <c r="K689" s="259"/>
      <c r="L689" s="235"/>
      <c r="M689" s="235"/>
      <c r="N689" s="235"/>
      <c r="O689" s="296">
        <v>877388.20429243625</v>
      </c>
      <c r="P689" s="260">
        <f t="shared" si="31"/>
        <v>877388.20429243625</v>
      </c>
    </row>
    <row r="690" spans="3:16" x14ac:dyDescent="0.2">
      <c r="C690" s="235"/>
      <c r="D690" s="261" t="s">
        <v>429</v>
      </c>
      <c r="E690" s="216">
        <v>50952</v>
      </c>
      <c r="F690" s="257" t="str">
        <f t="shared" si="30"/>
        <v>2039-40</v>
      </c>
      <c r="G690" s="234"/>
      <c r="H690" s="232" t="s">
        <v>247</v>
      </c>
      <c r="I690" s="235">
        <f t="shared" si="32"/>
        <v>28055.521896044054</v>
      </c>
      <c r="J690" s="258">
        <f>IFERROR(MIN('MP Calculations'!$E$29/I690,1),"-")</f>
        <v>1</v>
      </c>
      <c r="K690" s="259"/>
      <c r="L690" s="235"/>
      <c r="M690" s="235"/>
      <c r="N690" s="235"/>
      <c r="O690" s="296">
        <v>6786078.1632180708</v>
      </c>
      <c r="P690" s="260">
        <f t="shared" si="31"/>
        <v>6786078.1632180708</v>
      </c>
    </row>
    <row r="691" spans="3:16" x14ac:dyDescent="0.2">
      <c r="C691" s="235"/>
      <c r="D691" s="261" t="s">
        <v>430</v>
      </c>
      <c r="E691" s="216">
        <v>50952</v>
      </c>
      <c r="F691" s="257" t="str">
        <f t="shared" si="30"/>
        <v>2039-40</v>
      </c>
      <c r="G691" s="234"/>
      <c r="H691" s="232" t="s">
        <v>247</v>
      </c>
      <c r="I691" s="235">
        <f t="shared" si="32"/>
        <v>28055.521896044054</v>
      </c>
      <c r="J691" s="258">
        <f>IFERROR(MIN('MP Calculations'!$E$29/I691,1),"-")</f>
        <v>1</v>
      </c>
      <c r="K691" s="259"/>
      <c r="L691" s="235"/>
      <c r="M691" s="235"/>
      <c r="N691" s="235"/>
      <c r="O691" s="296">
        <v>3943126.0344577241</v>
      </c>
      <c r="P691" s="260">
        <f t="shared" si="31"/>
        <v>3943126.0344577241</v>
      </c>
    </row>
    <row r="692" spans="3:16" x14ac:dyDescent="0.2">
      <c r="C692" s="235"/>
      <c r="D692" s="261" t="s">
        <v>431</v>
      </c>
      <c r="E692" s="216">
        <v>50952</v>
      </c>
      <c r="F692" s="257" t="str">
        <f t="shared" si="30"/>
        <v>2039-40</v>
      </c>
      <c r="G692" s="234"/>
      <c r="H692" s="232" t="s">
        <v>247</v>
      </c>
      <c r="I692" s="235">
        <f t="shared" si="32"/>
        <v>28055.521896044054</v>
      </c>
      <c r="J692" s="258">
        <f>IFERROR(MIN('MP Calculations'!$E$29/I692,1),"-")</f>
        <v>1</v>
      </c>
      <c r="K692" s="259"/>
      <c r="L692" s="235"/>
      <c r="M692" s="235"/>
      <c r="N692" s="235"/>
      <c r="O692" s="296">
        <v>14981143.816424426</v>
      </c>
      <c r="P692" s="260">
        <f t="shared" si="31"/>
        <v>14981143.816424426</v>
      </c>
    </row>
    <row r="693" spans="3:16" x14ac:dyDescent="0.2">
      <c r="C693" s="235"/>
      <c r="D693" s="261" t="s">
        <v>432</v>
      </c>
      <c r="E693" s="216">
        <v>50952</v>
      </c>
      <c r="F693" s="257" t="str">
        <f t="shared" ref="F693:F756" si="33">IF(E693="","-",IF(E693&lt;$E$15,"ERROR - date outside of range",IF(MONTH(E693)&gt;=7,YEAR(E693)&amp;"-"&amp;RIGHT(YEAR(E693),2)+1,YEAR(E693)-1&amp;"-"&amp;RIGHT(YEAR(E693),2))))</f>
        <v>2039-40</v>
      </c>
      <c r="G693" s="234"/>
      <c r="H693" s="232" t="s">
        <v>247</v>
      </c>
      <c r="I693" s="235">
        <f t="shared" si="32"/>
        <v>28055.521896044054</v>
      </c>
      <c r="J693" s="258">
        <f>IFERROR(MIN('MP Calculations'!$E$29/I693,1),"-")</f>
        <v>1</v>
      </c>
      <c r="K693" s="259"/>
      <c r="L693" s="235"/>
      <c r="M693" s="235"/>
      <c r="N693" s="235"/>
      <c r="O693" s="296">
        <v>6077058.5709656039</v>
      </c>
      <c r="P693" s="260">
        <f t="shared" ref="P693:P756" si="34">IF(O693="-","-",IF(E693&lt;$E$15,0,O693*J693))</f>
        <v>6077058.5709656039</v>
      </c>
    </row>
    <row r="694" spans="3:16" x14ac:dyDescent="0.2">
      <c r="C694" s="235"/>
      <c r="D694" s="261" t="s">
        <v>433</v>
      </c>
      <c r="E694" s="216">
        <v>50952</v>
      </c>
      <c r="F694" s="257" t="str">
        <f t="shared" si="33"/>
        <v>2039-40</v>
      </c>
      <c r="G694" s="234"/>
      <c r="H694" s="232" t="s">
        <v>247</v>
      </c>
      <c r="I694" s="235">
        <f t="shared" si="32"/>
        <v>28055.521896044054</v>
      </c>
      <c r="J694" s="258">
        <f>IFERROR(MIN('MP Calculations'!$E$29/I694,1),"-")</f>
        <v>1</v>
      </c>
      <c r="K694" s="259"/>
      <c r="L694" s="235"/>
      <c r="M694" s="235"/>
      <c r="N694" s="235"/>
      <c r="O694" s="296">
        <v>7016986.464177453</v>
      </c>
      <c r="P694" s="260">
        <f t="shared" si="34"/>
        <v>7016986.464177453</v>
      </c>
    </row>
    <row r="695" spans="3:16" x14ac:dyDescent="0.2">
      <c r="C695" s="235"/>
      <c r="D695" s="261" t="s">
        <v>434</v>
      </c>
      <c r="E695" s="216">
        <v>50952</v>
      </c>
      <c r="F695" s="257" t="str">
        <f t="shared" si="33"/>
        <v>2039-40</v>
      </c>
      <c r="G695" s="234"/>
      <c r="H695" s="232" t="s">
        <v>247</v>
      </c>
      <c r="I695" s="235">
        <f t="shared" si="32"/>
        <v>28055.521896044054</v>
      </c>
      <c r="J695" s="258">
        <f>IFERROR(MIN('MP Calculations'!$E$29/I695,1),"-")</f>
        <v>1</v>
      </c>
      <c r="K695" s="259"/>
      <c r="L695" s="235"/>
      <c r="M695" s="235"/>
      <c r="N695" s="235"/>
      <c r="O695" s="296">
        <v>4854181.9818566209</v>
      </c>
      <c r="P695" s="260">
        <f t="shared" si="34"/>
        <v>4854181.9818566209</v>
      </c>
    </row>
    <row r="696" spans="3:16" x14ac:dyDescent="0.2">
      <c r="C696" s="235"/>
      <c r="D696" s="261" t="s">
        <v>268</v>
      </c>
      <c r="E696" s="216">
        <v>50952</v>
      </c>
      <c r="F696" s="257" t="str">
        <f t="shared" si="33"/>
        <v>2039-40</v>
      </c>
      <c r="G696" s="234"/>
      <c r="H696" s="232" t="s">
        <v>247</v>
      </c>
      <c r="I696" s="235">
        <f t="shared" si="32"/>
        <v>28055.521896044054</v>
      </c>
      <c r="J696" s="258">
        <f>IFERROR(MIN('MP Calculations'!$E$29/I696,1),"-")</f>
        <v>1</v>
      </c>
      <c r="K696" s="259"/>
      <c r="L696" s="235"/>
      <c r="M696" s="235"/>
      <c r="N696" s="235"/>
      <c r="O696" s="296">
        <v>25483.883635685361</v>
      </c>
      <c r="P696" s="260">
        <f t="shared" si="34"/>
        <v>25483.883635685361</v>
      </c>
    </row>
    <row r="697" spans="3:16" x14ac:dyDescent="0.2">
      <c r="C697" s="235"/>
      <c r="D697" s="261" t="s">
        <v>269</v>
      </c>
      <c r="E697" s="216">
        <v>50952</v>
      </c>
      <c r="F697" s="257" t="str">
        <f t="shared" si="33"/>
        <v>2039-40</v>
      </c>
      <c r="G697" s="234"/>
      <c r="H697" s="232" t="s">
        <v>247</v>
      </c>
      <c r="I697" s="235">
        <f t="shared" si="32"/>
        <v>28055.521896044054</v>
      </c>
      <c r="J697" s="258">
        <f>IFERROR(MIN('MP Calculations'!$E$29/I697,1),"-")</f>
        <v>1</v>
      </c>
      <c r="K697" s="259"/>
      <c r="L697" s="235"/>
      <c r="M697" s="235"/>
      <c r="N697" s="235"/>
      <c r="O697" s="296">
        <v>83742.536990568769</v>
      </c>
      <c r="P697" s="260">
        <f t="shared" si="34"/>
        <v>83742.536990568769</v>
      </c>
    </row>
    <row r="698" spans="3:16" x14ac:dyDescent="0.2">
      <c r="C698" s="235"/>
      <c r="D698" s="261" t="s">
        <v>270</v>
      </c>
      <c r="E698" s="216">
        <v>50952</v>
      </c>
      <c r="F698" s="257" t="str">
        <f t="shared" si="33"/>
        <v>2039-40</v>
      </c>
      <c r="G698" s="234"/>
      <c r="H698" s="232" t="s">
        <v>247</v>
      </c>
      <c r="I698" s="235">
        <f t="shared" si="32"/>
        <v>28055.521896044054</v>
      </c>
      <c r="J698" s="258">
        <f>IFERROR(MIN('MP Calculations'!$E$29/I698,1),"-")</f>
        <v>1</v>
      </c>
      <c r="K698" s="259"/>
      <c r="L698" s="235"/>
      <c r="M698" s="235"/>
      <c r="N698" s="235"/>
      <c r="O698" s="296">
        <v>10852.48259078129</v>
      </c>
      <c r="P698" s="260">
        <f t="shared" si="34"/>
        <v>10852.48259078129</v>
      </c>
    </row>
    <row r="699" spans="3:16" x14ac:dyDescent="0.2">
      <c r="C699" s="235"/>
      <c r="D699" s="261" t="s">
        <v>271</v>
      </c>
      <c r="E699" s="216">
        <v>50952</v>
      </c>
      <c r="F699" s="257" t="str">
        <f t="shared" si="33"/>
        <v>2039-40</v>
      </c>
      <c r="G699" s="234"/>
      <c r="H699" s="232" t="s">
        <v>247</v>
      </c>
      <c r="I699" s="235">
        <f t="shared" si="32"/>
        <v>28055.521896044054</v>
      </c>
      <c r="J699" s="258">
        <f>IFERROR(MIN('MP Calculations'!$E$29/I699,1),"-")</f>
        <v>1</v>
      </c>
      <c r="K699" s="259"/>
      <c r="L699" s="235"/>
      <c r="M699" s="235"/>
      <c r="N699" s="235"/>
      <c r="O699" s="296">
        <v>212240.37280925704</v>
      </c>
      <c r="P699" s="260">
        <f t="shared" si="34"/>
        <v>212240.37280925704</v>
      </c>
    </row>
    <row r="700" spans="3:16" x14ac:dyDescent="0.2">
      <c r="C700" s="235"/>
      <c r="D700" s="261" t="s">
        <v>272</v>
      </c>
      <c r="E700" s="216">
        <v>50952</v>
      </c>
      <c r="F700" s="257" t="str">
        <f t="shared" si="33"/>
        <v>2039-40</v>
      </c>
      <c r="G700" s="234"/>
      <c r="H700" s="232" t="s">
        <v>247</v>
      </c>
      <c r="I700" s="235">
        <f t="shared" si="32"/>
        <v>28055.521896044054</v>
      </c>
      <c r="J700" s="258">
        <f>IFERROR(MIN('MP Calculations'!$E$29/I700,1),"-")</f>
        <v>1</v>
      </c>
      <c r="K700" s="259"/>
      <c r="L700" s="235"/>
      <c r="M700" s="235"/>
      <c r="N700" s="235"/>
      <c r="O700" s="296">
        <v>106560.63641356229</v>
      </c>
      <c r="P700" s="260">
        <f t="shared" si="34"/>
        <v>106560.63641356229</v>
      </c>
    </row>
    <row r="701" spans="3:16" x14ac:dyDescent="0.2">
      <c r="C701" s="235"/>
      <c r="D701" s="261" t="s">
        <v>273</v>
      </c>
      <c r="E701" s="216">
        <v>50952</v>
      </c>
      <c r="F701" s="257" t="str">
        <f t="shared" si="33"/>
        <v>2039-40</v>
      </c>
      <c r="G701" s="234"/>
      <c r="H701" s="232" t="s">
        <v>247</v>
      </c>
      <c r="I701" s="235">
        <f t="shared" si="32"/>
        <v>28055.521896044054</v>
      </c>
      <c r="J701" s="258">
        <f>IFERROR(MIN('MP Calculations'!$E$29/I701,1),"-")</f>
        <v>1</v>
      </c>
      <c r="K701" s="259"/>
      <c r="L701" s="235"/>
      <c r="M701" s="235"/>
      <c r="N701" s="235"/>
      <c r="O701" s="296">
        <v>208728.6818236422</v>
      </c>
      <c r="P701" s="260">
        <f t="shared" si="34"/>
        <v>208728.6818236422</v>
      </c>
    </row>
    <row r="702" spans="3:16" x14ac:dyDescent="0.2">
      <c r="C702" s="235"/>
      <c r="D702" s="261" t="s">
        <v>274</v>
      </c>
      <c r="E702" s="216">
        <v>50952</v>
      </c>
      <c r="F702" s="257" t="str">
        <f t="shared" si="33"/>
        <v>2039-40</v>
      </c>
      <c r="G702" s="234"/>
      <c r="H702" s="232" t="s">
        <v>247</v>
      </c>
      <c r="I702" s="235">
        <f t="shared" si="32"/>
        <v>28055.521896044054</v>
      </c>
      <c r="J702" s="258">
        <f>IFERROR(MIN('MP Calculations'!$E$29/I702,1),"-")</f>
        <v>1</v>
      </c>
      <c r="K702" s="259"/>
      <c r="L702" s="235"/>
      <c r="M702" s="235"/>
      <c r="N702" s="235"/>
      <c r="O702" s="296">
        <v>165398.67098085966</v>
      </c>
      <c r="P702" s="260">
        <f t="shared" si="34"/>
        <v>165398.67098085966</v>
      </c>
    </row>
    <row r="703" spans="3:16" x14ac:dyDescent="0.2">
      <c r="C703" s="235"/>
      <c r="D703" s="261" t="s">
        <v>275</v>
      </c>
      <c r="E703" s="216">
        <v>50952</v>
      </c>
      <c r="F703" s="257" t="str">
        <f t="shared" si="33"/>
        <v>2039-40</v>
      </c>
      <c r="G703" s="234"/>
      <c r="H703" s="232" t="s">
        <v>247</v>
      </c>
      <c r="I703" s="235">
        <f t="shared" si="32"/>
        <v>28055.521896044054</v>
      </c>
      <c r="J703" s="258">
        <f>IFERROR(MIN('MP Calculations'!$E$29/I703,1),"-")</f>
        <v>1</v>
      </c>
      <c r="K703" s="259"/>
      <c r="L703" s="235"/>
      <c r="M703" s="235"/>
      <c r="N703" s="235"/>
      <c r="O703" s="296">
        <v>80405.063045694056</v>
      </c>
      <c r="P703" s="260">
        <f t="shared" si="34"/>
        <v>80405.063045694056</v>
      </c>
    </row>
    <row r="704" spans="3:16" x14ac:dyDescent="0.2">
      <c r="C704" s="235"/>
      <c r="D704" s="261" t="s">
        <v>276</v>
      </c>
      <c r="E704" s="216">
        <v>50952</v>
      </c>
      <c r="F704" s="257" t="str">
        <f t="shared" si="33"/>
        <v>2039-40</v>
      </c>
      <c r="G704" s="234"/>
      <c r="H704" s="232" t="s">
        <v>247</v>
      </c>
      <c r="I704" s="235">
        <f t="shared" si="32"/>
        <v>28055.521896044054</v>
      </c>
      <c r="J704" s="258">
        <f>IFERROR(MIN('MP Calculations'!$E$29/I704,1),"-")</f>
        <v>1</v>
      </c>
      <c r="K704" s="259"/>
      <c r="L704" s="235"/>
      <c r="M704" s="235"/>
      <c r="N704" s="235"/>
      <c r="O704" s="296">
        <v>163046.61933624168</v>
      </c>
      <c r="P704" s="260">
        <f t="shared" si="34"/>
        <v>163046.61933624168</v>
      </c>
    </row>
    <row r="705" spans="3:16" x14ac:dyDescent="0.2">
      <c r="C705" s="235"/>
      <c r="D705" s="261" t="s">
        <v>277</v>
      </c>
      <c r="E705" s="216">
        <v>50952</v>
      </c>
      <c r="F705" s="257" t="str">
        <f t="shared" si="33"/>
        <v>2039-40</v>
      </c>
      <c r="G705" s="234"/>
      <c r="H705" s="232" t="s">
        <v>247</v>
      </c>
      <c r="I705" s="235">
        <f t="shared" si="32"/>
        <v>28055.521896044054</v>
      </c>
      <c r="J705" s="258">
        <f>IFERROR(MIN('MP Calculations'!$E$29/I705,1),"-")</f>
        <v>1</v>
      </c>
      <c r="K705" s="259"/>
      <c r="L705" s="235"/>
      <c r="M705" s="235"/>
      <c r="N705" s="235"/>
      <c r="O705" s="296">
        <v>284413.88892179291</v>
      </c>
      <c r="P705" s="260">
        <f t="shared" si="34"/>
        <v>284413.88892179291</v>
      </c>
    </row>
    <row r="706" spans="3:16" x14ac:dyDescent="0.2">
      <c r="C706" s="235"/>
      <c r="D706" s="261" t="s">
        <v>278</v>
      </c>
      <c r="E706" s="216">
        <v>50952</v>
      </c>
      <c r="F706" s="257" t="str">
        <f t="shared" si="33"/>
        <v>2039-40</v>
      </c>
      <c r="G706" s="234"/>
      <c r="H706" s="232" t="s">
        <v>247</v>
      </c>
      <c r="I706" s="235">
        <f t="shared" si="32"/>
        <v>28055.521896044054</v>
      </c>
      <c r="J706" s="258">
        <f>IFERROR(MIN('MP Calculations'!$E$29/I706,1),"-")</f>
        <v>1</v>
      </c>
      <c r="K706" s="259"/>
      <c r="L706" s="235"/>
      <c r="M706" s="235"/>
      <c r="N706" s="235"/>
      <c r="O706" s="296">
        <v>147614.41949407107</v>
      </c>
      <c r="P706" s="260">
        <f t="shared" si="34"/>
        <v>147614.41949407107</v>
      </c>
    </row>
    <row r="707" spans="3:16" x14ac:dyDescent="0.2">
      <c r="C707" s="235"/>
      <c r="D707" s="261" t="s">
        <v>279</v>
      </c>
      <c r="E707" s="216">
        <v>50952</v>
      </c>
      <c r="F707" s="257" t="str">
        <f t="shared" si="33"/>
        <v>2039-40</v>
      </c>
      <c r="G707" s="234"/>
      <c r="H707" s="232" t="s">
        <v>247</v>
      </c>
      <c r="I707" s="235">
        <f t="shared" si="32"/>
        <v>28055.521896044054</v>
      </c>
      <c r="J707" s="258">
        <f>IFERROR(MIN('MP Calculations'!$E$29/I707,1),"-")</f>
        <v>1</v>
      </c>
      <c r="K707" s="259"/>
      <c r="L707" s="235"/>
      <c r="M707" s="235"/>
      <c r="N707" s="235"/>
      <c r="O707" s="296">
        <v>213622.60159069247</v>
      </c>
      <c r="P707" s="260">
        <f t="shared" si="34"/>
        <v>213622.60159069247</v>
      </c>
    </row>
    <row r="708" spans="3:16" x14ac:dyDescent="0.2">
      <c r="C708" s="235"/>
      <c r="D708" s="261" t="s">
        <v>280</v>
      </c>
      <c r="E708" s="216">
        <v>50952</v>
      </c>
      <c r="F708" s="257" t="str">
        <f t="shared" si="33"/>
        <v>2039-40</v>
      </c>
      <c r="G708" s="234"/>
      <c r="H708" s="232" t="s">
        <v>247</v>
      </c>
      <c r="I708" s="235">
        <f t="shared" si="32"/>
        <v>28055.521896044054</v>
      </c>
      <c r="J708" s="258">
        <f>IFERROR(MIN('MP Calculations'!$E$29/I708,1),"-")</f>
        <v>1</v>
      </c>
      <c r="K708" s="259"/>
      <c r="L708" s="235"/>
      <c r="M708" s="235"/>
      <c r="N708" s="235"/>
      <c r="O708" s="296">
        <v>378667.80706780497</v>
      </c>
      <c r="P708" s="260">
        <f t="shared" si="34"/>
        <v>378667.80706780497</v>
      </c>
    </row>
    <row r="709" spans="3:16" x14ac:dyDescent="0.2">
      <c r="C709" s="235"/>
      <c r="D709" s="261" t="s">
        <v>281</v>
      </c>
      <c r="E709" s="216">
        <v>50952</v>
      </c>
      <c r="F709" s="257" t="str">
        <f t="shared" si="33"/>
        <v>2039-40</v>
      </c>
      <c r="G709" s="234"/>
      <c r="H709" s="232" t="s">
        <v>247</v>
      </c>
      <c r="I709" s="235">
        <f t="shared" si="32"/>
        <v>28055.521896044054</v>
      </c>
      <c r="J709" s="258">
        <f>IFERROR(MIN('MP Calculations'!$E$29/I709,1),"-")</f>
        <v>1</v>
      </c>
      <c r="K709" s="259"/>
      <c r="L709" s="235"/>
      <c r="M709" s="235"/>
      <c r="N709" s="235"/>
      <c r="O709" s="296">
        <v>901570.52979334001</v>
      </c>
      <c r="P709" s="260">
        <f t="shared" si="34"/>
        <v>901570.52979334001</v>
      </c>
    </row>
    <row r="710" spans="3:16" x14ac:dyDescent="0.2">
      <c r="C710" s="235"/>
      <c r="D710" s="261" t="s">
        <v>282</v>
      </c>
      <c r="E710" s="216">
        <v>50952</v>
      </c>
      <c r="F710" s="257" t="str">
        <f t="shared" si="33"/>
        <v>2039-40</v>
      </c>
      <c r="G710" s="234"/>
      <c r="H710" s="232" t="s">
        <v>247</v>
      </c>
      <c r="I710" s="235">
        <f t="shared" si="32"/>
        <v>28055.521896044054</v>
      </c>
      <c r="J710" s="258">
        <f>IFERROR(MIN('MP Calculations'!$E$29/I710,1),"-")</f>
        <v>1</v>
      </c>
      <c r="K710" s="259"/>
      <c r="L710" s="235"/>
      <c r="M710" s="235"/>
      <c r="N710" s="235"/>
      <c r="O710" s="296">
        <v>129444.45879971929</v>
      </c>
      <c r="P710" s="260">
        <f t="shared" si="34"/>
        <v>129444.45879971929</v>
      </c>
    </row>
    <row r="711" spans="3:16" x14ac:dyDescent="0.2">
      <c r="C711" s="235"/>
      <c r="D711" s="261" t="s">
        <v>283</v>
      </c>
      <c r="E711" s="216">
        <v>50952</v>
      </c>
      <c r="F711" s="257" t="str">
        <f t="shared" si="33"/>
        <v>2039-40</v>
      </c>
      <c r="G711" s="234"/>
      <c r="H711" s="232" t="s">
        <v>247</v>
      </c>
      <c r="I711" s="235">
        <f t="shared" si="32"/>
        <v>28055.521896044054</v>
      </c>
      <c r="J711" s="258">
        <f>IFERROR(MIN('MP Calculations'!$E$29/I711,1),"-")</f>
        <v>1</v>
      </c>
      <c r="K711" s="259"/>
      <c r="L711" s="235"/>
      <c r="M711" s="235"/>
      <c r="N711" s="235"/>
      <c r="O711" s="296">
        <v>167521.34232444788</v>
      </c>
      <c r="P711" s="260">
        <f t="shared" si="34"/>
        <v>167521.34232444788</v>
      </c>
    </row>
    <row r="712" spans="3:16" x14ac:dyDescent="0.2">
      <c r="C712" s="235"/>
      <c r="D712" s="261" t="s">
        <v>284</v>
      </c>
      <c r="E712" s="216">
        <v>50952</v>
      </c>
      <c r="F712" s="257" t="str">
        <f t="shared" si="33"/>
        <v>2039-40</v>
      </c>
      <c r="G712" s="234"/>
      <c r="H712" s="232" t="s">
        <v>247</v>
      </c>
      <c r="I712" s="235">
        <f t="shared" si="32"/>
        <v>28055.521896044054</v>
      </c>
      <c r="J712" s="258">
        <f>IFERROR(MIN('MP Calculations'!$E$29/I712,1),"-")</f>
        <v>1</v>
      </c>
      <c r="K712" s="259"/>
      <c r="L712" s="235"/>
      <c r="M712" s="235"/>
      <c r="N712" s="235"/>
      <c r="O712" s="296">
        <v>384276.18751458463</v>
      </c>
      <c r="P712" s="260">
        <f t="shared" si="34"/>
        <v>384276.18751458463</v>
      </c>
    </row>
    <row r="713" spans="3:16" x14ac:dyDescent="0.2">
      <c r="C713" s="235"/>
      <c r="D713" s="261" t="s">
        <v>285</v>
      </c>
      <c r="E713" s="216">
        <v>50952</v>
      </c>
      <c r="F713" s="257" t="str">
        <f t="shared" si="33"/>
        <v>2039-40</v>
      </c>
      <c r="G713" s="234"/>
      <c r="H713" s="232" t="s">
        <v>247</v>
      </c>
      <c r="I713" s="235">
        <f t="shared" si="32"/>
        <v>28055.521896044054</v>
      </c>
      <c r="J713" s="258">
        <f>IFERROR(MIN('MP Calculations'!$E$29/I713,1),"-")</f>
        <v>1</v>
      </c>
      <c r="K713" s="259"/>
      <c r="L713" s="235"/>
      <c r="M713" s="235"/>
      <c r="N713" s="235"/>
      <c r="O713" s="296">
        <v>36755.264980935419</v>
      </c>
      <c r="P713" s="260">
        <f t="shared" si="34"/>
        <v>36755.264980935419</v>
      </c>
    </row>
    <row r="714" spans="3:16" x14ac:dyDescent="0.2">
      <c r="C714" s="235"/>
      <c r="D714" s="261" t="s">
        <v>286</v>
      </c>
      <c r="E714" s="216">
        <v>50952</v>
      </c>
      <c r="F714" s="257" t="str">
        <f t="shared" si="33"/>
        <v>2039-40</v>
      </c>
      <c r="G714" s="234"/>
      <c r="H714" s="232" t="s">
        <v>247</v>
      </c>
      <c r="I714" s="235">
        <f t="shared" si="32"/>
        <v>28055.521896044054</v>
      </c>
      <c r="J714" s="258">
        <f>IFERROR(MIN('MP Calculations'!$E$29/I714,1),"-")</f>
        <v>1</v>
      </c>
      <c r="K714" s="259"/>
      <c r="L714" s="235"/>
      <c r="M714" s="235"/>
      <c r="N714" s="235"/>
      <c r="O714" s="296">
        <v>111212.28245304494</v>
      </c>
      <c r="P714" s="260">
        <f t="shared" si="34"/>
        <v>111212.28245304494</v>
      </c>
    </row>
    <row r="715" spans="3:16" x14ac:dyDescent="0.2">
      <c r="C715" s="235"/>
      <c r="D715" s="261" t="s">
        <v>287</v>
      </c>
      <c r="E715" s="216">
        <v>50952</v>
      </c>
      <c r="F715" s="257" t="str">
        <f t="shared" si="33"/>
        <v>2039-40</v>
      </c>
      <c r="G715" s="234"/>
      <c r="H715" s="232" t="s">
        <v>247</v>
      </c>
      <c r="I715" s="235">
        <f t="shared" si="32"/>
        <v>28055.521896044054</v>
      </c>
      <c r="J715" s="258">
        <f>IFERROR(MIN('MP Calculations'!$E$29/I715,1),"-")</f>
        <v>1</v>
      </c>
      <c r="K715" s="259"/>
      <c r="L715" s="235"/>
      <c r="M715" s="235"/>
      <c r="N715" s="235"/>
      <c r="O715" s="296">
        <v>56336.95020408144</v>
      </c>
      <c r="P715" s="260">
        <f t="shared" si="34"/>
        <v>56336.95020408144</v>
      </c>
    </row>
    <row r="716" spans="3:16" x14ac:dyDescent="0.2">
      <c r="C716" s="235"/>
      <c r="D716" s="261" t="s">
        <v>288</v>
      </c>
      <c r="E716" s="216">
        <v>50952</v>
      </c>
      <c r="F716" s="257" t="str">
        <f t="shared" si="33"/>
        <v>2039-40</v>
      </c>
      <c r="G716" s="234"/>
      <c r="H716" s="232" t="s">
        <v>247</v>
      </c>
      <c r="I716" s="235">
        <f t="shared" si="32"/>
        <v>28055.521896044054</v>
      </c>
      <c r="J716" s="258">
        <f>IFERROR(MIN('MP Calculations'!$E$29/I716,1),"-")</f>
        <v>1</v>
      </c>
      <c r="K716" s="259"/>
      <c r="L716" s="235"/>
      <c r="M716" s="235"/>
      <c r="N716" s="235"/>
      <c r="O716" s="296">
        <v>107750.0784141717</v>
      </c>
      <c r="P716" s="260">
        <f t="shared" si="34"/>
        <v>107750.0784141717</v>
      </c>
    </row>
    <row r="717" spans="3:16" x14ac:dyDescent="0.2">
      <c r="C717" s="235"/>
      <c r="D717" s="261" t="s">
        <v>289</v>
      </c>
      <c r="E717" s="216">
        <v>50952</v>
      </c>
      <c r="F717" s="257" t="str">
        <f t="shared" si="33"/>
        <v>2039-40</v>
      </c>
      <c r="G717" s="234"/>
      <c r="H717" s="232" t="s">
        <v>247</v>
      </c>
      <c r="I717" s="235">
        <f t="shared" si="32"/>
        <v>28055.521896044054</v>
      </c>
      <c r="J717" s="258">
        <f>IFERROR(MIN('MP Calculations'!$E$29/I717,1),"-")</f>
        <v>1</v>
      </c>
      <c r="K717" s="259"/>
      <c r="L717" s="235"/>
      <c r="M717" s="235"/>
      <c r="N717" s="235"/>
      <c r="O717" s="296">
        <v>48406.972843700911</v>
      </c>
      <c r="P717" s="260">
        <f t="shared" si="34"/>
        <v>48406.972843700911</v>
      </c>
    </row>
    <row r="718" spans="3:16" x14ac:dyDescent="0.2">
      <c r="C718" s="235"/>
      <c r="D718" s="261" t="s">
        <v>290</v>
      </c>
      <c r="E718" s="216">
        <v>50952</v>
      </c>
      <c r="F718" s="257" t="str">
        <f t="shared" si="33"/>
        <v>2039-40</v>
      </c>
      <c r="G718" s="234"/>
      <c r="H718" s="232" t="s">
        <v>247</v>
      </c>
      <c r="I718" s="235">
        <f t="shared" si="32"/>
        <v>28055.521896044054</v>
      </c>
      <c r="J718" s="258">
        <f>IFERROR(MIN('MP Calculations'!$E$29/I718,1),"-")</f>
        <v>1</v>
      </c>
      <c r="K718" s="259"/>
      <c r="L718" s="235"/>
      <c r="M718" s="235"/>
      <c r="N718" s="235"/>
      <c r="O718" s="296">
        <v>57107.95346702986</v>
      </c>
      <c r="P718" s="260">
        <f t="shared" si="34"/>
        <v>57107.95346702986</v>
      </c>
    </row>
    <row r="719" spans="3:16" x14ac:dyDescent="0.2">
      <c r="C719" s="235"/>
      <c r="D719" s="261" t="s">
        <v>291</v>
      </c>
      <c r="E719" s="216">
        <v>50952</v>
      </c>
      <c r="F719" s="257" t="str">
        <f t="shared" si="33"/>
        <v>2039-40</v>
      </c>
      <c r="G719" s="234"/>
      <c r="H719" s="232" t="s">
        <v>247</v>
      </c>
      <c r="I719" s="235">
        <f t="shared" si="32"/>
        <v>28055.521896044054</v>
      </c>
      <c r="J719" s="258">
        <f>IFERROR(MIN('MP Calculations'!$E$29/I719,1),"-")</f>
        <v>1</v>
      </c>
      <c r="K719" s="259"/>
      <c r="L719" s="235"/>
      <c r="M719" s="235"/>
      <c r="N719" s="235"/>
      <c r="O719" s="296">
        <v>139900.53143610855</v>
      </c>
      <c r="P719" s="260">
        <f t="shared" si="34"/>
        <v>139900.53143610855</v>
      </c>
    </row>
    <row r="720" spans="3:16" x14ac:dyDescent="0.2">
      <c r="C720" s="235"/>
      <c r="D720" s="261" t="s">
        <v>292</v>
      </c>
      <c r="E720" s="216">
        <v>50952</v>
      </c>
      <c r="F720" s="257" t="str">
        <f t="shared" si="33"/>
        <v>2039-40</v>
      </c>
      <c r="G720" s="234"/>
      <c r="H720" s="232" t="s">
        <v>247</v>
      </c>
      <c r="I720" s="235">
        <f t="shared" si="32"/>
        <v>28055.521896044054</v>
      </c>
      <c r="J720" s="258">
        <f>IFERROR(MIN('MP Calculations'!$E$29/I720,1),"-")</f>
        <v>1</v>
      </c>
      <c r="K720" s="259"/>
      <c r="L720" s="235"/>
      <c r="M720" s="235"/>
      <c r="N720" s="235"/>
      <c r="O720" s="296">
        <v>43753.46220177933</v>
      </c>
      <c r="P720" s="260">
        <f t="shared" si="34"/>
        <v>43753.46220177933</v>
      </c>
    </row>
    <row r="721" spans="3:16" x14ac:dyDescent="0.2">
      <c r="C721" s="235"/>
      <c r="D721" s="261" t="s">
        <v>293</v>
      </c>
      <c r="E721" s="216">
        <v>50952</v>
      </c>
      <c r="F721" s="257" t="str">
        <f t="shared" si="33"/>
        <v>2039-40</v>
      </c>
      <c r="G721" s="234"/>
      <c r="H721" s="232" t="s">
        <v>247</v>
      </c>
      <c r="I721" s="235">
        <f t="shared" si="32"/>
        <v>28055.521896044054</v>
      </c>
      <c r="J721" s="258">
        <f>IFERROR(MIN('MP Calculations'!$E$29/I721,1),"-")</f>
        <v>1</v>
      </c>
      <c r="K721" s="259"/>
      <c r="L721" s="235"/>
      <c r="M721" s="235"/>
      <c r="N721" s="235"/>
      <c r="O721" s="296">
        <v>339273.65599304572</v>
      </c>
      <c r="P721" s="260">
        <f t="shared" si="34"/>
        <v>339273.65599304572</v>
      </c>
    </row>
    <row r="722" spans="3:16" x14ac:dyDescent="0.2">
      <c r="C722" s="235"/>
      <c r="D722" s="261" t="s">
        <v>327</v>
      </c>
      <c r="E722" s="216">
        <v>50952</v>
      </c>
      <c r="F722" s="257" t="str">
        <f t="shared" si="33"/>
        <v>2039-40</v>
      </c>
      <c r="G722" s="234"/>
      <c r="H722" s="232" t="s">
        <v>247</v>
      </c>
      <c r="I722" s="235">
        <f t="shared" si="32"/>
        <v>28055.521896044054</v>
      </c>
      <c r="J722" s="258">
        <f>IFERROR(MIN('MP Calculations'!$E$29/I722,1),"-")</f>
        <v>1</v>
      </c>
      <c r="K722" s="259"/>
      <c r="L722" s="235"/>
      <c r="M722" s="235"/>
      <c r="N722" s="235"/>
      <c r="O722" s="296">
        <v>169774.2177688544</v>
      </c>
      <c r="P722" s="260">
        <f t="shared" si="34"/>
        <v>169774.2177688544</v>
      </c>
    </row>
    <row r="723" spans="3:16" x14ac:dyDescent="0.2">
      <c r="C723" s="235"/>
      <c r="D723" s="261" t="s">
        <v>328</v>
      </c>
      <c r="E723" s="216">
        <v>50952</v>
      </c>
      <c r="F723" s="257" t="str">
        <f t="shared" si="33"/>
        <v>2039-40</v>
      </c>
      <c r="G723" s="234"/>
      <c r="H723" s="232" t="s">
        <v>247</v>
      </c>
      <c r="I723" s="235">
        <f t="shared" si="32"/>
        <v>28055.521896044054</v>
      </c>
      <c r="J723" s="258">
        <f>IFERROR(MIN('MP Calculations'!$E$29/I723,1),"-")</f>
        <v>1</v>
      </c>
      <c r="K723" s="259"/>
      <c r="L723" s="235"/>
      <c r="M723" s="235"/>
      <c r="N723" s="235"/>
      <c r="O723" s="296">
        <v>169774.2177688544</v>
      </c>
      <c r="P723" s="260">
        <f t="shared" si="34"/>
        <v>169774.2177688544</v>
      </c>
    </row>
    <row r="724" spans="3:16" x14ac:dyDescent="0.2">
      <c r="C724" s="235"/>
      <c r="D724" s="261" t="s">
        <v>329</v>
      </c>
      <c r="E724" s="216">
        <v>50952</v>
      </c>
      <c r="F724" s="257" t="str">
        <f t="shared" si="33"/>
        <v>2039-40</v>
      </c>
      <c r="G724" s="234"/>
      <c r="H724" s="232" t="s">
        <v>247</v>
      </c>
      <c r="I724" s="235">
        <f t="shared" si="32"/>
        <v>28055.521896044054</v>
      </c>
      <c r="J724" s="258">
        <f>IFERROR(MIN('MP Calculations'!$E$29/I724,1),"-")</f>
        <v>1</v>
      </c>
      <c r="K724" s="259"/>
      <c r="L724" s="235"/>
      <c r="M724" s="235"/>
      <c r="N724" s="235"/>
      <c r="O724" s="296">
        <v>169774.2177688544</v>
      </c>
      <c r="P724" s="260">
        <f t="shared" si="34"/>
        <v>169774.2177688544</v>
      </c>
    </row>
    <row r="725" spans="3:16" x14ac:dyDescent="0.2">
      <c r="C725" s="235"/>
      <c r="D725" s="261" t="s">
        <v>330</v>
      </c>
      <c r="E725" s="216">
        <v>50952</v>
      </c>
      <c r="F725" s="257" t="str">
        <f t="shared" si="33"/>
        <v>2039-40</v>
      </c>
      <c r="G725" s="234"/>
      <c r="H725" s="232" t="s">
        <v>247</v>
      </c>
      <c r="I725" s="235">
        <f t="shared" si="32"/>
        <v>28055.521896044054</v>
      </c>
      <c r="J725" s="258">
        <f>IFERROR(MIN('MP Calculations'!$E$29/I725,1),"-")</f>
        <v>1</v>
      </c>
      <c r="K725" s="259"/>
      <c r="L725" s="235"/>
      <c r="M725" s="235"/>
      <c r="N725" s="235"/>
      <c r="O725" s="296">
        <v>82326.574132037334</v>
      </c>
      <c r="P725" s="260">
        <f t="shared" si="34"/>
        <v>82326.574132037334</v>
      </c>
    </row>
    <row r="726" spans="3:16" x14ac:dyDescent="0.2">
      <c r="C726" s="235"/>
      <c r="D726" s="261" t="s">
        <v>331</v>
      </c>
      <c r="E726" s="216">
        <v>50952</v>
      </c>
      <c r="F726" s="257" t="str">
        <f t="shared" si="33"/>
        <v>2039-40</v>
      </c>
      <c r="G726" s="234"/>
      <c r="H726" s="232" t="s">
        <v>247</v>
      </c>
      <c r="I726" s="235">
        <f t="shared" si="32"/>
        <v>28055.521896044054</v>
      </c>
      <c r="J726" s="258">
        <f>IFERROR(MIN('MP Calculations'!$E$29/I726,1),"-")</f>
        <v>1</v>
      </c>
      <c r="K726" s="259"/>
      <c r="L726" s="235"/>
      <c r="M726" s="235"/>
      <c r="N726" s="235"/>
      <c r="O726" s="296">
        <v>155258.52214961735</v>
      </c>
      <c r="P726" s="260">
        <f t="shared" si="34"/>
        <v>155258.52214961735</v>
      </c>
    </row>
    <row r="727" spans="3:16" x14ac:dyDescent="0.2">
      <c r="C727" s="235"/>
      <c r="D727" s="261" t="s">
        <v>332</v>
      </c>
      <c r="E727" s="216">
        <v>50952</v>
      </c>
      <c r="F727" s="257" t="str">
        <f t="shared" si="33"/>
        <v>2039-40</v>
      </c>
      <c r="G727" s="234"/>
      <c r="H727" s="232" t="s">
        <v>247</v>
      </c>
      <c r="I727" s="235">
        <f t="shared" ref="I727:I790" si="35">$I$22</f>
        <v>28055.521896044054</v>
      </c>
      <c r="J727" s="258">
        <f>IFERROR(MIN('MP Calculations'!$E$29/I727,1),"-")</f>
        <v>1</v>
      </c>
      <c r="K727" s="259"/>
      <c r="L727" s="235"/>
      <c r="M727" s="235"/>
      <c r="N727" s="235"/>
      <c r="O727" s="296">
        <v>310517.04429923469</v>
      </c>
      <c r="P727" s="260">
        <f t="shared" si="34"/>
        <v>310517.04429923469</v>
      </c>
    </row>
    <row r="728" spans="3:16" x14ac:dyDescent="0.2">
      <c r="C728" s="235"/>
      <c r="D728" s="261" t="s">
        <v>333</v>
      </c>
      <c r="E728" s="216">
        <v>50952</v>
      </c>
      <c r="F728" s="257" t="str">
        <f t="shared" si="33"/>
        <v>2039-40</v>
      </c>
      <c r="G728" s="234"/>
      <c r="H728" s="232" t="s">
        <v>247</v>
      </c>
      <c r="I728" s="235">
        <f t="shared" si="35"/>
        <v>28055.521896044054</v>
      </c>
      <c r="J728" s="258">
        <f>IFERROR(MIN('MP Calculations'!$E$29/I728,1),"-")</f>
        <v>1</v>
      </c>
      <c r="K728" s="259"/>
      <c r="L728" s="235"/>
      <c r="M728" s="235"/>
      <c r="N728" s="235"/>
      <c r="O728" s="296">
        <v>2376839.048763962</v>
      </c>
      <c r="P728" s="260">
        <f t="shared" si="34"/>
        <v>2376839.048763962</v>
      </c>
    </row>
    <row r="729" spans="3:16" x14ac:dyDescent="0.2">
      <c r="C729" s="235"/>
      <c r="D729" s="261" t="s">
        <v>334</v>
      </c>
      <c r="E729" s="216">
        <v>50952</v>
      </c>
      <c r="F729" s="257" t="str">
        <f t="shared" si="33"/>
        <v>2039-40</v>
      </c>
      <c r="G729" s="234"/>
      <c r="H729" s="232" t="s">
        <v>247</v>
      </c>
      <c r="I729" s="235">
        <f t="shared" si="35"/>
        <v>28055.521896044054</v>
      </c>
      <c r="J729" s="258">
        <f>IFERROR(MIN('MP Calculations'!$E$29/I729,1),"-")</f>
        <v>1</v>
      </c>
      <c r="K729" s="259"/>
      <c r="L729" s="235"/>
      <c r="M729" s="235"/>
      <c r="N729" s="235"/>
      <c r="O729" s="296">
        <v>2238982.3839356517</v>
      </c>
      <c r="P729" s="260">
        <f t="shared" si="34"/>
        <v>2238982.3839356517</v>
      </c>
    </row>
    <row r="730" spans="3:16" x14ac:dyDescent="0.2">
      <c r="C730" s="235"/>
      <c r="D730" s="261" t="s">
        <v>335</v>
      </c>
      <c r="E730" s="216">
        <v>50952</v>
      </c>
      <c r="F730" s="257" t="str">
        <f t="shared" si="33"/>
        <v>2039-40</v>
      </c>
      <c r="G730" s="234"/>
      <c r="H730" s="232" t="s">
        <v>247</v>
      </c>
      <c r="I730" s="235">
        <f t="shared" si="35"/>
        <v>28055.521896044054</v>
      </c>
      <c r="J730" s="258">
        <f>IFERROR(MIN('MP Calculations'!$E$29/I730,1),"-")</f>
        <v>1</v>
      </c>
      <c r="K730" s="259"/>
      <c r="L730" s="235"/>
      <c r="M730" s="235"/>
      <c r="N730" s="235"/>
      <c r="O730" s="296">
        <v>2082564.6434271089</v>
      </c>
      <c r="P730" s="260">
        <f t="shared" si="34"/>
        <v>2082564.6434271089</v>
      </c>
    </row>
    <row r="731" spans="3:16" x14ac:dyDescent="0.2">
      <c r="C731" s="235"/>
      <c r="D731" s="261" t="s">
        <v>336</v>
      </c>
      <c r="E731" s="216">
        <v>50952</v>
      </c>
      <c r="F731" s="257" t="str">
        <f t="shared" si="33"/>
        <v>2039-40</v>
      </c>
      <c r="G731" s="234"/>
      <c r="H731" s="232" t="s">
        <v>247</v>
      </c>
      <c r="I731" s="235">
        <f t="shared" si="35"/>
        <v>28055.521896044054</v>
      </c>
      <c r="J731" s="258">
        <f>IFERROR(MIN('MP Calculations'!$E$29/I731,1),"-")</f>
        <v>1</v>
      </c>
      <c r="K731" s="259"/>
      <c r="L731" s="235"/>
      <c r="M731" s="235"/>
      <c r="N731" s="235"/>
      <c r="O731" s="296">
        <v>1412521.4918368687</v>
      </c>
      <c r="P731" s="260">
        <f t="shared" si="34"/>
        <v>1412521.4918368687</v>
      </c>
    </row>
    <row r="732" spans="3:16" x14ac:dyDescent="0.2">
      <c r="C732" s="235"/>
      <c r="D732" s="261" t="s">
        <v>337</v>
      </c>
      <c r="E732" s="216">
        <v>50952</v>
      </c>
      <c r="F732" s="257" t="str">
        <f t="shared" si="33"/>
        <v>2039-40</v>
      </c>
      <c r="G732" s="234"/>
      <c r="H732" s="232" t="s">
        <v>247</v>
      </c>
      <c r="I732" s="235">
        <f t="shared" si="35"/>
        <v>28055.521896044054</v>
      </c>
      <c r="J732" s="258">
        <f>IFERROR(MIN('MP Calculations'!$E$29/I732,1),"-")</f>
        <v>1</v>
      </c>
      <c r="K732" s="259"/>
      <c r="L732" s="235"/>
      <c r="M732" s="235"/>
      <c r="N732" s="235"/>
      <c r="O732" s="296">
        <v>348036.97665193386</v>
      </c>
      <c r="P732" s="260">
        <f t="shared" si="34"/>
        <v>348036.97665193386</v>
      </c>
    </row>
    <row r="733" spans="3:16" x14ac:dyDescent="0.2">
      <c r="C733" s="235"/>
      <c r="D733" s="261" t="s">
        <v>338</v>
      </c>
      <c r="E733" s="216">
        <v>50952</v>
      </c>
      <c r="F733" s="257" t="str">
        <f t="shared" si="33"/>
        <v>2039-40</v>
      </c>
      <c r="G733" s="234"/>
      <c r="H733" s="232" t="s">
        <v>247</v>
      </c>
      <c r="I733" s="235">
        <f t="shared" si="35"/>
        <v>28055.521896044054</v>
      </c>
      <c r="J733" s="258">
        <f>IFERROR(MIN('MP Calculations'!$E$29/I733,1),"-")</f>
        <v>1</v>
      </c>
      <c r="K733" s="259"/>
      <c r="L733" s="235"/>
      <c r="M733" s="235"/>
      <c r="N733" s="235"/>
      <c r="O733" s="296">
        <v>463483.6145089725</v>
      </c>
      <c r="P733" s="260">
        <f t="shared" si="34"/>
        <v>463483.6145089725</v>
      </c>
    </row>
    <row r="734" spans="3:16" x14ac:dyDescent="0.2">
      <c r="C734" s="235"/>
      <c r="D734" s="261" t="s">
        <v>339</v>
      </c>
      <c r="E734" s="216">
        <v>50952</v>
      </c>
      <c r="F734" s="257" t="str">
        <f t="shared" si="33"/>
        <v>2039-40</v>
      </c>
      <c r="G734" s="234"/>
      <c r="H734" s="232" t="s">
        <v>247</v>
      </c>
      <c r="I734" s="235">
        <f t="shared" si="35"/>
        <v>28055.521896044054</v>
      </c>
      <c r="J734" s="258">
        <f>IFERROR(MIN('MP Calculations'!$E$29/I734,1),"-")</f>
        <v>1</v>
      </c>
      <c r="K734" s="259"/>
      <c r="L734" s="235"/>
      <c r="M734" s="235"/>
      <c r="N734" s="235"/>
      <c r="O734" s="296">
        <v>1315750.1877086216</v>
      </c>
      <c r="P734" s="260">
        <f t="shared" si="34"/>
        <v>1315750.1877086216</v>
      </c>
    </row>
    <row r="735" spans="3:16" x14ac:dyDescent="0.2">
      <c r="C735" s="235"/>
      <c r="D735" s="261" t="s">
        <v>340</v>
      </c>
      <c r="E735" s="216">
        <v>50952</v>
      </c>
      <c r="F735" s="257" t="str">
        <f t="shared" si="33"/>
        <v>2039-40</v>
      </c>
      <c r="G735" s="234"/>
      <c r="H735" s="232" t="s">
        <v>247</v>
      </c>
      <c r="I735" s="235">
        <f t="shared" si="35"/>
        <v>28055.521896044054</v>
      </c>
      <c r="J735" s="258">
        <f>IFERROR(MIN('MP Calculations'!$E$29/I735,1),"-")</f>
        <v>1</v>
      </c>
      <c r="K735" s="259"/>
      <c r="L735" s="235"/>
      <c r="M735" s="235"/>
      <c r="N735" s="235"/>
      <c r="O735" s="296">
        <v>151074.57237207814</v>
      </c>
      <c r="P735" s="260">
        <f t="shared" si="34"/>
        <v>151074.57237207814</v>
      </c>
    </row>
    <row r="736" spans="3:16" ht="22.8" x14ac:dyDescent="0.2">
      <c r="C736" s="235"/>
      <c r="D736" s="261" t="s">
        <v>341</v>
      </c>
      <c r="E736" s="216">
        <v>50952</v>
      </c>
      <c r="F736" s="257" t="str">
        <f t="shared" si="33"/>
        <v>2039-40</v>
      </c>
      <c r="G736" s="234"/>
      <c r="H736" s="232" t="s">
        <v>247</v>
      </c>
      <c r="I736" s="235">
        <f t="shared" si="35"/>
        <v>28055.521896044054</v>
      </c>
      <c r="J736" s="258">
        <f>IFERROR(MIN('MP Calculations'!$E$29/I736,1),"-")</f>
        <v>1</v>
      </c>
      <c r="K736" s="259"/>
      <c r="L736" s="235"/>
      <c r="M736" s="235"/>
      <c r="N736" s="235"/>
      <c r="O736" s="296">
        <v>221084.74005669975</v>
      </c>
      <c r="P736" s="260">
        <f t="shared" si="34"/>
        <v>221084.74005669975</v>
      </c>
    </row>
    <row r="737" spans="3:16" x14ac:dyDescent="0.2">
      <c r="C737" s="235"/>
      <c r="D737" s="261" t="s">
        <v>249</v>
      </c>
      <c r="E737" s="216">
        <v>50952</v>
      </c>
      <c r="F737" s="257" t="str">
        <f t="shared" si="33"/>
        <v>2039-40</v>
      </c>
      <c r="G737" s="234"/>
      <c r="H737" s="232" t="s">
        <v>247</v>
      </c>
      <c r="I737" s="235">
        <f t="shared" si="35"/>
        <v>28055.521896044054</v>
      </c>
      <c r="J737" s="258">
        <f>IFERROR(MIN('MP Calculations'!$E$29/I737,1),"-")</f>
        <v>1</v>
      </c>
      <c r="K737" s="259"/>
      <c r="L737" s="235"/>
      <c r="M737" s="235"/>
      <c r="N737" s="235"/>
      <c r="O737" s="296">
        <v>233605.0201160445</v>
      </c>
      <c r="P737" s="260">
        <f t="shared" si="34"/>
        <v>233605.0201160445</v>
      </c>
    </row>
    <row r="738" spans="3:16" x14ac:dyDescent="0.2">
      <c r="C738" s="235"/>
      <c r="D738" s="261" t="s">
        <v>250</v>
      </c>
      <c r="E738" s="216">
        <v>50952</v>
      </c>
      <c r="F738" s="257" t="str">
        <f t="shared" si="33"/>
        <v>2039-40</v>
      </c>
      <c r="G738" s="234"/>
      <c r="H738" s="232" t="s">
        <v>247</v>
      </c>
      <c r="I738" s="235">
        <f t="shared" si="35"/>
        <v>28055.521896044054</v>
      </c>
      <c r="J738" s="258">
        <f>IFERROR(MIN('MP Calculations'!$E$29/I738,1),"-")</f>
        <v>1</v>
      </c>
      <c r="K738" s="259"/>
      <c r="L738" s="235"/>
      <c r="M738" s="235"/>
      <c r="N738" s="235"/>
      <c r="O738" s="296">
        <v>336221.94869249221</v>
      </c>
      <c r="P738" s="260">
        <f t="shared" si="34"/>
        <v>336221.94869249221</v>
      </c>
    </row>
    <row r="739" spans="3:16" x14ac:dyDescent="0.2">
      <c r="C739" s="235"/>
      <c r="D739" s="261" t="s">
        <v>251</v>
      </c>
      <c r="E739" s="216">
        <v>50952</v>
      </c>
      <c r="F739" s="257" t="str">
        <f t="shared" si="33"/>
        <v>2039-40</v>
      </c>
      <c r="G739" s="234"/>
      <c r="H739" s="232" t="s">
        <v>247</v>
      </c>
      <c r="I739" s="235">
        <f t="shared" si="35"/>
        <v>28055.521896044054</v>
      </c>
      <c r="J739" s="258">
        <f>IFERROR(MIN('MP Calculations'!$E$29/I739,1),"-")</f>
        <v>1</v>
      </c>
      <c r="K739" s="259"/>
      <c r="L739" s="235"/>
      <c r="M739" s="235"/>
      <c r="N739" s="235"/>
      <c r="O739" s="296">
        <v>84386.321284176345</v>
      </c>
      <c r="P739" s="260">
        <f t="shared" si="34"/>
        <v>84386.321284176345</v>
      </c>
    </row>
    <row r="740" spans="3:16" x14ac:dyDescent="0.2">
      <c r="C740" s="235"/>
      <c r="D740" s="261" t="s">
        <v>252</v>
      </c>
      <c r="E740" s="216">
        <v>50952</v>
      </c>
      <c r="F740" s="257" t="str">
        <f t="shared" si="33"/>
        <v>2039-40</v>
      </c>
      <c r="G740" s="234"/>
      <c r="H740" s="232" t="s">
        <v>247</v>
      </c>
      <c r="I740" s="235">
        <f t="shared" si="35"/>
        <v>28055.521896044054</v>
      </c>
      <c r="J740" s="258">
        <f>IFERROR(MIN('MP Calculations'!$E$29/I740,1),"-")</f>
        <v>1</v>
      </c>
      <c r="K740" s="259"/>
      <c r="L740" s="235"/>
      <c r="M740" s="235"/>
      <c r="N740" s="235"/>
      <c r="O740" s="296">
        <v>200781.12385365801</v>
      </c>
      <c r="P740" s="260">
        <f t="shared" si="34"/>
        <v>200781.12385365801</v>
      </c>
    </row>
    <row r="741" spans="3:16" x14ac:dyDescent="0.2">
      <c r="C741" s="235"/>
      <c r="D741" s="261" t="s">
        <v>253</v>
      </c>
      <c r="E741" s="216">
        <v>50952</v>
      </c>
      <c r="F741" s="257" t="str">
        <f t="shared" si="33"/>
        <v>2039-40</v>
      </c>
      <c r="G741" s="234"/>
      <c r="H741" s="232" t="s">
        <v>247</v>
      </c>
      <c r="I741" s="235">
        <f t="shared" si="35"/>
        <v>28055.521896044054</v>
      </c>
      <c r="J741" s="258">
        <f>IFERROR(MIN('MP Calculations'!$E$29/I741,1),"-")</f>
        <v>1</v>
      </c>
      <c r="K741" s="259"/>
      <c r="L741" s="235"/>
      <c r="M741" s="235"/>
      <c r="N741" s="235"/>
      <c r="O741" s="296">
        <v>100341.15343667266</v>
      </c>
      <c r="P741" s="260">
        <f t="shared" si="34"/>
        <v>100341.15343667266</v>
      </c>
    </row>
    <row r="742" spans="3:16" x14ac:dyDescent="0.2">
      <c r="C742" s="235"/>
      <c r="D742" s="261" t="s">
        <v>254</v>
      </c>
      <c r="E742" s="216">
        <v>50952</v>
      </c>
      <c r="F742" s="257" t="str">
        <f t="shared" si="33"/>
        <v>2039-40</v>
      </c>
      <c r="G742" s="234"/>
      <c r="H742" s="232" t="s">
        <v>247</v>
      </c>
      <c r="I742" s="235">
        <f t="shared" si="35"/>
        <v>28055.521896044054</v>
      </c>
      <c r="J742" s="258">
        <f>IFERROR(MIN('MP Calculations'!$E$29/I742,1),"-")</f>
        <v>1</v>
      </c>
      <c r="K742" s="259"/>
      <c r="L742" s="235"/>
      <c r="M742" s="235"/>
      <c r="N742" s="235"/>
      <c r="O742" s="296">
        <v>67080.077186941853</v>
      </c>
      <c r="P742" s="260">
        <f t="shared" si="34"/>
        <v>67080.077186941853</v>
      </c>
    </row>
    <row r="743" spans="3:16" x14ac:dyDescent="0.2">
      <c r="C743" s="235"/>
      <c r="D743" s="261" t="s">
        <v>255</v>
      </c>
      <c r="E743" s="216">
        <v>50952</v>
      </c>
      <c r="F743" s="257" t="str">
        <f t="shared" si="33"/>
        <v>2039-40</v>
      </c>
      <c r="G743" s="234"/>
      <c r="H743" s="232" t="s">
        <v>247</v>
      </c>
      <c r="I743" s="235">
        <f t="shared" si="35"/>
        <v>28055.521896044054</v>
      </c>
      <c r="J743" s="258">
        <f>IFERROR(MIN('MP Calculations'!$E$29/I743,1),"-")</f>
        <v>1</v>
      </c>
      <c r="K743" s="259"/>
      <c r="L743" s="235"/>
      <c r="M743" s="235"/>
      <c r="N743" s="235"/>
      <c r="O743" s="296">
        <v>216514.0852901476</v>
      </c>
      <c r="P743" s="260">
        <f t="shared" si="34"/>
        <v>216514.0852901476</v>
      </c>
    </row>
    <row r="744" spans="3:16" x14ac:dyDescent="0.2">
      <c r="C744" s="235"/>
      <c r="D744" s="261" t="s">
        <v>376</v>
      </c>
      <c r="E744" s="216">
        <v>50952</v>
      </c>
      <c r="F744" s="257" t="str">
        <f t="shared" si="33"/>
        <v>2039-40</v>
      </c>
      <c r="G744" s="234"/>
      <c r="H744" s="232" t="s">
        <v>247</v>
      </c>
      <c r="I744" s="235">
        <f t="shared" si="35"/>
        <v>28055.521896044054</v>
      </c>
      <c r="J744" s="258">
        <f>IFERROR(MIN('MP Calculations'!$E$29/I744,1),"-")</f>
        <v>1</v>
      </c>
      <c r="K744" s="259"/>
      <c r="L744" s="235"/>
      <c r="M744" s="235"/>
      <c r="N744" s="235"/>
      <c r="O744" s="296">
        <v>2109.1263354337525</v>
      </c>
      <c r="P744" s="260">
        <f t="shared" si="34"/>
        <v>2109.1263354337525</v>
      </c>
    </row>
    <row r="745" spans="3:16" x14ac:dyDescent="0.2">
      <c r="C745" s="235"/>
      <c r="D745" s="261" t="s">
        <v>377</v>
      </c>
      <c r="E745" s="216">
        <v>50952</v>
      </c>
      <c r="F745" s="257" t="str">
        <f t="shared" si="33"/>
        <v>2039-40</v>
      </c>
      <c r="G745" s="234"/>
      <c r="H745" s="232" t="s">
        <v>247</v>
      </c>
      <c r="I745" s="235">
        <f t="shared" si="35"/>
        <v>28055.521896044054</v>
      </c>
      <c r="J745" s="258">
        <f>IFERROR(MIN('MP Calculations'!$E$29/I745,1),"-")</f>
        <v>1</v>
      </c>
      <c r="K745" s="259"/>
      <c r="L745" s="235"/>
      <c r="M745" s="235"/>
      <c r="N745" s="235"/>
      <c r="O745" s="296">
        <v>217901.74618494528</v>
      </c>
      <c r="P745" s="260">
        <f t="shared" si="34"/>
        <v>217901.74618494528</v>
      </c>
    </row>
    <row r="746" spans="3:16" x14ac:dyDescent="0.2">
      <c r="C746" s="235"/>
      <c r="D746" s="261" t="s">
        <v>406</v>
      </c>
      <c r="E746" s="216">
        <v>50952</v>
      </c>
      <c r="F746" s="257" t="str">
        <f t="shared" si="33"/>
        <v>2039-40</v>
      </c>
      <c r="G746" s="234"/>
      <c r="H746" s="232" t="s">
        <v>247</v>
      </c>
      <c r="I746" s="235">
        <f t="shared" si="35"/>
        <v>28055.521896044054</v>
      </c>
      <c r="J746" s="258">
        <f>IFERROR(MIN('MP Calculations'!$E$29/I746,1),"-")</f>
        <v>1</v>
      </c>
      <c r="K746" s="259"/>
      <c r="L746" s="235"/>
      <c r="M746" s="235"/>
      <c r="N746" s="235"/>
      <c r="O746" s="296">
        <v>171338.93612305602</v>
      </c>
      <c r="P746" s="260">
        <f t="shared" si="34"/>
        <v>171338.93612305602</v>
      </c>
    </row>
    <row r="747" spans="3:16" x14ac:dyDescent="0.2">
      <c r="C747" s="235"/>
      <c r="D747" s="261" t="s">
        <v>435</v>
      </c>
      <c r="E747" s="216">
        <v>50952</v>
      </c>
      <c r="F747" s="257" t="str">
        <f t="shared" si="33"/>
        <v>2039-40</v>
      </c>
      <c r="G747" s="234"/>
      <c r="H747" s="232" t="s">
        <v>247</v>
      </c>
      <c r="I747" s="235">
        <f t="shared" si="35"/>
        <v>28055.521896044054</v>
      </c>
      <c r="J747" s="258">
        <f>IFERROR(MIN('MP Calculations'!$E$29/I747,1),"-")</f>
        <v>1</v>
      </c>
      <c r="K747" s="259"/>
      <c r="L747" s="235"/>
      <c r="M747" s="235"/>
      <c r="N747" s="235"/>
      <c r="O747" s="296">
        <v>2685.9770962022017</v>
      </c>
      <c r="P747" s="260">
        <f t="shared" si="34"/>
        <v>2685.9770962022017</v>
      </c>
    </row>
    <row r="748" spans="3:16" x14ac:dyDescent="0.2">
      <c r="C748" s="235"/>
      <c r="D748" s="261" t="s">
        <v>350</v>
      </c>
      <c r="E748" s="216">
        <v>50952</v>
      </c>
      <c r="F748" s="257" t="str">
        <f t="shared" si="33"/>
        <v>2039-40</v>
      </c>
      <c r="G748" s="234"/>
      <c r="H748" s="232" t="s">
        <v>247</v>
      </c>
      <c r="I748" s="235">
        <f t="shared" si="35"/>
        <v>28055.521896044054</v>
      </c>
      <c r="J748" s="258">
        <f>IFERROR(MIN('MP Calculations'!$E$29/I748,1),"-")</f>
        <v>1</v>
      </c>
      <c r="K748" s="259"/>
      <c r="L748" s="235"/>
      <c r="M748" s="235"/>
      <c r="N748" s="235"/>
      <c r="O748" s="296">
        <v>387405.80931960879</v>
      </c>
      <c r="P748" s="260">
        <f t="shared" si="34"/>
        <v>387405.80931960879</v>
      </c>
    </row>
    <row r="749" spans="3:16" x14ac:dyDescent="0.2">
      <c r="C749" s="235"/>
      <c r="D749" s="261" t="s">
        <v>538</v>
      </c>
      <c r="E749" s="216">
        <v>50952</v>
      </c>
      <c r="F749" s="257" t="str">
        <f t="shared" si="33"/>
        <v>2039-40</v>
      </c>
      <c r="G749" s="234"/>
      <c r="H749" s="232" t="s">
        <v>247</v>
      </c>
      <c r="I749" s="235">
        <f t="shared" si="35"/>
        <v>28055.521896044054</v>
      </c>
      <c r="J749" s="258">
        <f>IFERROR(MIN('MP Calculations'!$E$29/I749,1),"-")</f>
        <v>1</v>
      </c>
      <c r="K749" s="259"/>
      <c r="L749" s="235"/>
      <c r="M749" s="235"/>
      <c r="N749" s="235"/>
      <c r="O749" s="296">
        <v>48317890.501659319</v>
      </c>
      <c r="P749" s="260">
        <f t="shared" si="34"/>
        <v>48317890.501659319</v>
      </c>
    </row>
    <row r="750" spans="3:16" x14ac:dyDescent="0.2">
      <c r="C750" s="235"/>
      <c r="D750" s="261" t="s">
        <v>257</v>
      </c>
      <c r="E750" s="216">
        <v>51318</v>
      </c>
      <c r="F750" s="257" t="str">
        <f t="shared" si="33"/>
        <v>2040-41</v>
      </c>
      <c r="G750" s="234"/>
      <c r="H750" s="232" t="s">
        <v>247</v>
      </c>
      <c r="I750" s="235">
        <f t="shared" si="35"/>
        <v>28055.521896044054</v>
      </c>
      <c r="J750" s="258">
        <f>IFERROR(MIN('MP Calculations'!$E$29/I750,1),"-")</f>
        <v>1</v>
      </c>
      <c r="K750" s="259"/>
      <c r="L750" s="235"/>
      <c r="M750" s="235"/>
      <c r="N750" s="235"/>
      <c r="O750" s="296">
        <v>1242798.0197113226</v>
      </c>
      <c r="P750" s="260">
        <f t="shared" si="34"/>
        <v>1242798.0197113226</v>
      </c>
    </row>
    <row r="751" spans="3:16" x14ac:dyDescent="0.2">
      <c r="C751" s="235"/>
      <c r="D751" s="261" t="s">
        <v>294</v>
      </c>
      <c r="E751" s="216">
        <v>51318</v>
      </c>
      <c r="F751" s="257" t="str">
        <f t="shared" si="33"/>
        <v>2040-41</v>
      </c>
      <c r="G751" s="234"/>
      <c r="H751" s="232" t="s">
        <v>247</v>
      </c>
      <c r="I751" s="235">
        <f t="shared" si="35"/>
        <v>28055.521896044054</v>
      </c>
      <c r="J751" s="258">
        <f>IFERROR(MIN('MP Calculations'!$E$29/I751,1),"-")</f>
        <v>1</v>
      </c>
      <c r="K751" s="259"/>
      <c r="L751" s="235"/>
      <c r="M751" s="235"/>
      <c r="N751" s="235"/>
      <c r="O751" s="296">
        <v>342253.25243060768</v>
      </c>
      <c r="P751" s="260">
        <f t="shared" si="34"/>
        <v>342253.25243060768</v>
      </c>
    </row>
    <row r="752" spans="3:16" x14ac:dyDescent="0.2">
      <c r="C752" s="235"/>
      <c r="D752" s="261" t="s">
        <v>259</v>
      </c>
      <c r="E752" s="216">
        <v>51318</v>
      </c>
      <c r="F752" s="257" t="str">
        <f t="shared" si="33"/>
        <v>2040-41</v>
      </c>
      <c r="G752" s="234"/>
      <c r="H752" s="232" t="s">
        <v>247</v>
      </c>
      <c r="I752" s="235">
        <f t="shared" si="35"/>
        <v>28055.521896044054</v>
      </c>
      <c r="J752" s="258">
        <f>IFERROR(MIN('MP Calculations'!$E$29/I752,1),"-")</f>
        <v>1</v>
      </c>
      <c r="K752" s="259"/>
      <c r="L752" s="235"/>
      <c r="M752" s="235"/>
      <c r="N752" s="235"/>
      <c r="O752" s="296">
        <v>290462.78268893319</v>
      </c>
      <c r="P752" s="260">
        <f t="shared" si="34"/>
        <v>290462.78268893319</v>
      </c>
    </row>
    <row r="753" spans="3:16" x14ac:dyDescent="0.2">
      <c r="C753" s="235"/>
      <c r="D753" s="261" t="s">
        <v>260</v>
      </c>
      <c r="E753" s="216">
        <v>51318</v>
      </c>
      <c r="F753" s="257" t="str">
        <f t="shared" si="33"/>
        <v>2040-41</v>
      </c>
      <c r="G753" s="234"/>
      <c r="H753" s="232" t="s">
        <v>247</v>
      </c>
      <c r="I753" s="235">
        <f t="shared" si="35"/>
        <v>28055.521896044054</v>
      </c>
      <c r="J753" s="258">
        <f>IFERROR(MIN('MP Calculations'!$E$29/I753,1),"-")</f>
        <v>1</v>
      </c>
      <c r="K753" s="259"/>
      <c r="L753" s="235"/>
      <c r="M753" s="235"/>
      <c r="N753" s="235"/>
      <c r="O753" s="296">
        <v>1411969.2250941328</v>
      </c>
      <c r="P753" s="260">
        <f t="shared" si="34"/>
        <v>1411969.2250941328</v>
      </c>
    </row>
    <row r="754" spans="3:16" x14ac:dyDescent="0.2">
      <c r="C754" s="235"/>
      <c r="D754" s="261" t="s">
        <v>261</v>
      </c>
      <c r="E754" s="216">
        <v>51318</v>
      </c>
      <c r="F754" s="257" t="str">
        <f t="shared" si="33"/>
        <v>2040-41</v>
      </c>
      <c r="G754" s="234"/>
      <c r="H754" s="232" t="s">
        <v>247</v>
      </c>
      <c r="I754" s="235">
        <f t="shared" si="35"/>
        <v>28055.521896044054</v>
      </c>
      <c r="J754" s="258">
        <f>IFERROR(MIN('MP Calculations'!$E$29/I754,1),"-")</f>
        <v>1</v>
      </c>
      <c r="K754" s="259"/>
      <c r="L754" s="235"/>
      <c r="M754" s="235"/>
      <c r="N754" s="235"/>
      <c r="O754" s="296">
        <v>437407.52928651666</v>
      </c>
      <c r="P754" s="260">
        <f t="shared" si="34"/>
        <v>437407.52928651666</v>
      </c>
    </row>
    <row r="755" spans="3:16" x14ac:dyDescent="0.2">
      <c r="C755" s="235"/>
      <c r="D755" s="261" t="s">
        <v>262</v>
      </c>
      <c r="E755" s="216">
        <v>51318</v>
      </c>
      <c r="F755" s="257" t="str">
        <f t="shared" si="33"/>
        <v>2040-41</v>
      </c>
      <c r="G755" s="234"/>
      <c r="H755" s="232" t="s">
        <v>247</v>
      </c>
      <c r="I755" s="235">
        <f t="shared" si="35"/>
        <v>28055.521896044054</v>
      </c>
      <c r="J755" s="258">
        <f>IFERROR(MIN('MP Calculations'!$E$29/I755,1),"-")</f>
        <v>1</v>
      </c>
      <c r="K755" s="259"/>
      <c r="L755" s="235"/>
      <c r="M755" s="235"/>
      <c r="N755" s="235"/>
      <c r="O755" s="296">
        <v>353198.60294404393</v>
      </c>
      <c r="P755" s="260">
        <f t="shared" si="34"/>
        <v>353198.60294404393</v>
      </c>
    </row>
    <row r="756" spans="3:16" x14ac:dyDescent="0.2">
      <c r="C756" s="235"/>
      <c r="D756" s="261" t="s">
        <v>436</v>
      </c>
      <c r="E756" s="216">
        <v>51318</v>
      </c>
      <c r="F756" s="257" t="str">
        <f t="shared" si="33"/>
        <v>2040-41</v>
      </c>
      <c r="G756" s="234"/>
      <c r="H756" s="232" t="s">
        <v>247</v>
      </c>
      <c r="I756" s="235">
        <f t="shared" si="35"/>
        <v>28055.521896044054</v>
      </c>
      <c r="J756" s="258">
        <f>IFERROR(MIN('MP Calculations'!$E$29/I756,1),"-")</f>
        <v>1</v>
      </c>
      <c r="K756" s="259"/>
      <c r="L756" s="235"/>
      <c r="M756" s="235"/>
      <c r="N756" s="235"/>
      <c r="O756" s="296">
        <v>6063445.7330746958</v>
      </c>
      <c r="P756" s="260">
        <f t="shared" si="34"/>
        <v>6063445.7330746958</v>
      </c>
    </row>
    <row r="757" spans="3:16" x14ac:dyDescent="0.2">
      <c r="C757" s="235"/>
      <c r="D757" s="261" t="s">
        <v>437</v>
      </c>
      <c r="E757" s="216">
        <v>51318</v>
      </c>
      <c r="F757" s="257" t="str">
        <f t="shared" ref="F757:F820" si="36">IF(E757="","-",IF(E757&lt;$E$15,"ERROR - date outside of range",IF(MONTH(E757)&gt;=7,YEAR(E757)&amp;"-"&amp;RIGHT(YEAR(E757),2)+1,YEAR(E757)-1&amp;"-"&amp;RIGHT(YEAR(E757),2))))</f>
        <v>2040-41</v>
      </c>
      <c r="G757" s="234"/>
      <c r="H757" s="232" t="s">
        <v>247</v>
      </c>
      <c r="I757" s="235">
        <f t="shared" si="35"/>
        <v>28055.521896044054</v>
      </c>
      <c r="J757" s="258">
        <f>IFERROR(MIN('MP Calculations'!$E$29/I757,1),"-")</f>
        <v>1</v>
      </c>
      <c r="K757" s="259"/>
      <c r="L757" s="235"/>
      <c r="M757" s="235"/>
      <c r="N757" s="235"/>
      <c r="O757" s="296">
        <v>7761932.8947315449</v>
      </c>
      <c r="P757" s="260">
        <f t="shared" ref="P757:P820" si="37">IF(O757="-","-",IF(E757&lt;$E$15,0,O757*J757))</f>
        <v>7761932.8947315449</v>
      </c>
    </row>
    <row r="758" spans="3:16" x14ac:dyDescent="0.2">
      <c r="C758" s="235"/>
      <c r="D758" s="261" t="s">
        <v>438</v>
      </c>
      <c r="E758" s="216">
        <v>51318</v>
      </c>
      <c r="F758" s="257" t="str">
        <f t="shared" si="36"/>
        <v>2040-41</v>
      </c>
      <c r="G758" s="234"/>
      <c r="H758" s="232" t="s">
        <v>247</v>
      </c>
      <c r="I758" s="235">
        <f t="shared" si="35"/>
        <v>28055.521896044054</v>
      </c>
      <c r="J758" s="258">
        <f>IFERROR(MIN('MP Calculations'!$E$29/I758,1),"-")</f>
        <v>1</v>
      </c>
      <c r="K758" s="259"/>
      <c r="L758" s="235"/>
      <c r="M758" s="235"/>
      <c r="N758" s="235"/>
      <c r="O758" s="296">
        <v>8556267.6071658265</v>
      </c>
      <c r="P758" s="260">
        <f t="shared" si="37"/>
        <v>8556267.6071658265</v>
      </c>
    </row>
    <row r="759" spans="3:16" x14ac:dyDescent="0.2">
      <c r="C759" s="235"/>
      <c r="D759" s="261" t="s">
        <v>439</v>
      </c>
      <c r="E759" s="216">
        <v>51318</v>
      </c>
      <c r="F759" s="257" t="str">
        <f t="shared" si="36"/>
        <v>2040-41</v>
      </c>
      <c r="G759" s="234"/>
      <c r="H759" s="232" t="s">
        <v>247</v>
      </c>
      <c r="I759" s="235">
        <f t="shared" si="35"/>
        <v>28055.521896044054</v>
      </c>
      <c r="J759" s="258">
        <f>IFERROR(MIN('MP Calculations'!$E$29/I759,1),"-")</f>
        <v>1</v>
      </c>
      <c r="K759" s="259"/>
      <c r="L759" s="235"/>
      <c r="M759" s="235"/>
      <c r="N759" s="235"/>
      <c r="O759" s="296">
        <v>8003937.2766792942</v>
      </c>
      <c r="P759" s="260">
        <f t="shared" si="37"/>
        <v>8003937.2766792942</v>
      </c>
    </row>
    <row r="760" spans="3:16" x14ac:dyDescent="0.2">
      <c r="C760" s="235"/>
      <c r="D760" s="261" t="s">
        <v>440</v>
      </c>
      <c r="E760" s="216">
        <v>51318</v>
      </c>
      <c r="F760" s="257" t="str">
        <f t="shared" si="36"/>
        <v>2040-41</v>
      </c>
      <c r="G760" s="234"/>
      <c r="H760" s="232" t="s">
        <v>247</v>
      </c>
      <c r="I760" s="235">
        <f t="shared" si="35"/>
        <v>28055.521896044054</v>
      </c>
      <c r="J760" s="258">
        <f>IFERROR(MIN('MP Calculations'!$E$29/I760,1),"-")</f>
        <v>1</v>
      </c>
      <c r="K760" s="259"/>
      <c r="L760" s="235"/>
      <c r="M760" s="235"/>
      <c r="N760" s="235"/>
      <c r="O760" s="296">
        <v>2646728.309595543</v>
      </c>
      <c r="P760" s="260">
        <f t="shared" si="37"/>
        <v>2646728.309595543</v>
      </c>
    </row>
    <row r="761" spans="3:16" x14ac:dyDescent="0.2">
      <c r="C761" s="235"/>
      <c r="D761" s="261" t="s">
        <v>441</v>
      </c>
      <c r="E761" s="216">
        <v>51318</v>
      </c>
      <c r="F761" s="257" t="str">
        <f t="shared" si="36"/>
        <v>2040-41</v>
      </c>
      <c r="G761" s="234"/>
      <c r="H761" s="232" t="s">
        <v>247</v>
      </c>
      <c r="I761" s="235">
        <f t="shared" si="35"/>
        <v>28055.521896044054</v>
      </c>
      <c r="J761" s="258">
        <f>IFERROR(MIN('MP Calculations'!$E$29/I761,1),"-")</f>
        <v>1</v>
      </c>
      <c r="K761" s="259"/>
      <c r="L761" s="235"/>
      <c r="M761" s="235"/>
      <c r="N761" s="235"/>
      <c r="O761" s="296">
        <v>4324723.4091962688</v>
      </c>
      <c r="P761" s="260">
        <f t="shared" si="37"/>
        <v>4324723.4091962688</v>
      </c>
    </row>
    <row r="762" spans="3:16" x14ac:dyDescent="0.2">
      <c r="C762" s="235"/>
      <c r="D762" s="261" t="s">
        <v>442</v>
      </c>
      <c r="E762" s="216">
        <v>51318</v>
      </c>
      <c r="F762" s="257" t="str">
        <f t="shared" si="36"/>
        <v>2040-41</v>
      </c>
      <c r="G762" s="234"/>
      <c r="H762" s="232" t="s">
        <v>247</v>
      </c>
      <c r="I762" s="235">
        <f t="shared" si="35"/>
        <v>28055.521896044054</v>
      </c>
      <c r="J762" s="258">
        <f>IFERROR(MIN('MP Calculations'!$E$29/I762,1),"-")</f>
        <v>1</v>
      </c>
      <c r="K762" s="259"/>
      <c r="L762" s="235"/>
      <c r="M762" s="235"/>
      <c r="N762" s="235"/>
      <c r="O762" s="296">
        <v>7362549.4465207923</v>
      </c>
      <c r="P762" s="260">
        <f t="shared" si="37"/>
        <v>7362549.4465207923</v>
      </c>
    </row>
    <row r="763" spans="3:16" x14ac:dyDescent="0.2">
      <c r="C763" s="235"/>
      <c r="D763" s="261" t="s">
        <v>268</v>
      </c>
      <c r="E763" s="216">
        <v>51318</v>
      </c>
      <c r="F763" s="257" t="str">
        <f t="shared" si="36"/>
        <v>2040-41</v>
      </c>
      <c r="G763" s="234"/>
      <c r="H763" s="232" t="s">
        <v>247</v>
      </c>
      <c r="I763" s="235">
        <f t="shared" si="35"/>
        <v>28055.521896044054</v>
      </c>
      <c r="J763" s="258">
        <f>IFERROR(MIN('MP Calculations'!$E$29/I763,1),"-")</f>
        <v>1</v>
      </c>
      <c r="K763" s="259"/>
      <c r="L763" s="235"/>
      <c r="M763" s="235"/>
      <c r="N763" s="235"/>
      <c r="O763" s="296">
        <v>26481.921021698425</v>
      </c>
      <c r="P763" s="260">
        <f t="shared" si="37"/>
        <v>26481.921021698425</v>
      </c>
    </row>
    <row r="764" spans="3:16" x14ac:dyDescent="0.2">
      <c r="C764" s="235"/>
      <c r="D764" s="261" t="s">
        <v>269</v>
      </c>
      <c r="E764" s="216">
        <v>51318</v>
      </c>
      <c r="F764" s="257" t="str">
        <f t="shared" si="36"/>
        <v>2040-41</v>
      </c>
      <c r="G764" s="234"/>
      <c r="H764" s="232" t="s">
        <v>247</v>
      </c>
      <c r="I764" s="235">
        <f t="shared" si="35"/>
        <v>28055.521896044054</v>
      </c>
      <c r="J764" s="258">
        <f>IFERROR(MIN('MP Calculations'!$E$29/I764,1),"-")</f>
        <v>1</v>
      </c>
      <c r="K764" s="259"/>
      <c r="L764" s="235"/>
      <c r="M764" s="235"/>
      <c r="N764" s="235"/>
      <c r="O764" s="296">
        <v>87022.185568116591</v>
      </c>
      <c r="P764" s="260">
        <f t="shared" si="37"/>
        <v>87022.185568116591</v>
      </c>
    </row>
    <row r="765" spans="3:16" x14ac:dyDescent="0.2">
      <c r="C765" s="235"/>
      <c r="D765" s="261" t="s">
        <v>270</v>
      </c>
      <c r="E765" s="216">
        <v>51318</v>
      </c>
      <c r="F765" s="257" t="str">
        <f t="shared" si="36"/>
        <v>2040-41</v>
      </c>
      <c r="G765" s="234"/>
      <c r="H765" s="232" t="s">
        <v>247</v>
      </c>
      <c r="I765" s="235">
        <f t="shared" si="35"/>
        <v>28055.521896044054</v>
      </c>
      <c r="J765" s="258">
        <f>IFERROR(MIN('MP Calculations'!$E$29/I765,1),"-")</f>
        <v>1</v>
      </c>
      <c r="K765" s="259"/>
      <c r="L765" s="235"/>
      <c r="M765" s="235"/>
      <c r="N765" s="235"/>
      <c r="O765" s="296">
        <v>11277.503498563519</v>
      </c>
      <c r="P765" s="260">
        <f t="shared" si="37"/>
        <v>11277.503498563519</v>
      </c>
    </row>
    <row r="766" spans="3:16" x14ac:dyDescent="0.2">
      <c r="C766" s="235"/>
      <c r="D766" s="261" t="s">
        <v>271</v>
      </c>
      <c r="E766" s="216">
        <v>51318</v>
      </c>
      <c r="F766" s="257" t="str">
        <f t="shared" si="36"/>
        <v>2040-41</v>
      </c>
      <c r="G766" s="234"/>
      <c r="H766" s="232" t="s">
        <v>247</v>
      </c>
      <c r="I766" s="235">
        <f t="shared" si="35"/>
        <v>28055.521896044054</v>
      </c>
      <c r="J766" s="258">
        <f>IFERROR(MIN('MP Calculations'!$E$29/I766,1),"-")</f>
        <v>1</v>
      </c>
      <c r="K766" s="259"/>
      <c r="L766" s="235"/>
      <c r="M766" s="235"/>
      <c r="N766" s="235"/>
      <c r="O766" s="296">
        <v>212118.40947968853</v>
      </c>
      <c r="P766" s="260">
        <f t="shared" si="37"/>
        <v>212118.40947968853</v>
      </c>
    </row>
    <row r="767" spans="3:16" x14ac:dyDescent="0.2">
      <c r="C767" s="235"/>
      <c r="D767" s="261" t="s">
        <v>272</v>
      </c>
      <c r="E767" s="216">
        <v>51318</v>
      </c>
      <c r="F767" s="257" t="str">
        <f t="shared" si="36"/>
        <v>2040-41</v>
      </c>
      <c r="G767" s="234"/>
      <c r="H767" s="232" t="s">
        <v>247</v>
      </c>
      <c r="I767" s="235">
        <f t="shared" si="35"/>
        <v>28055.521896044054</v>
      </c>
      <c r="J767" s="258">
        <f>IFERROR(MIN('MP Calculations'!$E$29/I767,1),"-")</f>
        <v>1</v>
      </c>
      <c r="K767" s="259"/>
      <c r="L767" s="235"/>
      <c r="M767" s="235"/>
      <c r="N767" s="235"/>
      <c r="O767" s="296">
        <v>106676.79136135802</v>
      </c>
      <c r="P767" s="260">
        <f t="shared" si="37"/>
        <v>106676.79136135802</v>
      </c>
    </row>
    <row r="768" spans="3:16" x14ac:dyDescent="0.2">
      <c r="C768" s="235"/>
      <c r="D768" s="261" t="s">
        <v>273</v>
      </c>
      <c r="E768" s="216">
        <v>51318</v>
      </c>
      <c r="F768" s="257" t="str">
        <f t="shared" si="36"/>
        <v>2040-41</v>
      </c>
      <c r="G768" s="234"/>
      <c r="H768" s="232" t="s">
        <v>247</v>
      </c>
      <c r="I768" s="235">
        <f t="shared" si="35"/>
        <v>28055.521896044054</v>
      </c>
      <c r="J768" s="258">
        <f>IFERROR(MIN('MP Calculations'!$E$29/I768,1),"-")</f>
        <v>1</v>
      </c>
      <c r="K768" s="259"/>
      <c r="L768" s="235"/>
      <c r="M768" s="235"/>
      <c r="N768" s="235"/>
      <c r="O768" s="296">
        <v>215704.36360171597</v>
      </c>
      <c r="P768" s="260">
        <f t="shared" si="37"/>
        <v>215704.36360171597</v>
      </c>
    </row>
    <row r="769" spans="3:16" x14ac:dyDescent="0.2">
      <c r="C769" s="235"/>
      <c r="D769" s="261" t="s">
        <v>274</v>
      </c>
      <c r="E769" s="216">
        <v>51318</v>
      </c>
      <c r="F769" s="257" t="str">
        <f t="shared" si="36"/>
        <v>2040-41</v>
      </c>
      <c r="G769" s="234"/>
      <c r="H769" s="232" t="s">
        <v>247</v>
      </c>
      <c r="I769" s="235">
        <f t="shared" si="35"/>
        <v>28055.521896044054</v>
      </c>
      <c r="J769" s="258">
        <f>IFERROR(MIN('MP Calculations'!$E$29/I769,1),"-")</f>
        <v>1</v>
      </c>
      <c r="K769" s="259"/>
      <c r="L769" s="235"/>
      <c r="M769" s="235"/>
      <c r="N769" s="235"/>
      <c r="O769" s="296">
        <v>169847.00254356046</v>
      </c>
      <c r="P769" s="260">
        <f t="shared" si="37"/>
        <v>169847.00254356046</v>
      </c>
    </row>
    <row r="770" spans="3:16" x14ac:dyDescent="0.2">
      <c r="C770" s="235"/>
      <c r="D770" s="261" t="s">
        <v>275</v>
      </c>
      <c r="E770" s="216">
        <v>51318</v>
      </c>
      <c r="F770" s="257" t="str">
        <f t="shared" si="36"/>
        <v>2040-41</v>
      </c>
      <c r="G770" s="234"/>
      <c r="H770" s="232" t="s">
        <v>247</v>
      </c>
      <c r="I770" s="235">
        <f t="shared" si="35"/>
        <v>28055.521896044054</v>
      </c>
      <c r="J770" s="258">
        <f>IFERROR(MIN('MP Calculations'!$E$29/I770,1),"-")</f>
        <v>1</v>
      </c>
      <c r="K770" s="259"/>
      <c r="L770" s="235"/>
      <c r="M770" s="235"/>
      <c r="N770" s="235"/>
      <c r="O770" s="296">
        <v>80397.001495490025</v>
      </c>
      <c r="P770" s="260">
        <f t="shared" si="37"/>
        <v>80397.001495490025</v>
      </c>
    </row>
    <row r="771" spans="3:16" x14ac:dyDescent="0.2">
      <c r="C771" s="235"/>
      <c r="D771" s="261" t="s">
        <v>276</v>
      </c>
      <c r="E771" s="216">
        <v>51318</v>
      </c>
      <c r="F771" s="257" t="str">
        <f t="shared" si="36"/>
        <v>2040-41</v>
      </c>
      <c r="G771" s="234"/>
      <c r="H771" s="232" t="s">
        <v>247</v>
      </c>
      <c r="I771" s="235">
        <f t="shared" si="35"/>
        <v>28055.521896044054</v>
      </c>
      <c r="J771" s="258">
        <f>IFERROR(MIN('MP Calculations'!$E$29/I771,1),"-")</f>
        <v>1</v>
      </c>
      <c r="K771" s="259"/>
      <c r="L771" s="235"/>
      <c r="M771" s="235"/>
      <c r="N771" s="235"/>
      <c r="O771" s="296">
        <v>166174.49552020067</v>
      </c>
      <c r="P771" s="260">
        <f t="shared" si="37"/>
        <v>166174.49552020067</v>
      </c>
    </row>
    <row r="772" spans="3:16" x14ac:dyDescent="0.2">
      <c r="C772" s="235"/>
      <c r="D772" s="261" t="s">
        <v>277</v>
      </c>
      <c r="E772" s="216">
        <v>51318</v>
      </c>
      <c r="F772" s="257" t="str">
        <f t="shared" si="36"/>
        <v>2040-41</v>
      </c>
      <c r="G772" s="234"/>
      <c r="H772" s="232" t="s">
        <v>247</v>
      </c>
      <c r="I772" s="235">
        <f t="shared" si="35"/>
        <v>28055.521896044054</v>
      </c>
      <c r="J772" s="258">
        <f>IFERROR(MIN('MP Calculations'!$E$29/I772,1),"-")</f>
        <v>1</v>
      </c>
      <c r="K772" s="259"/>
      <c r="L772" s="235"/>
      <c r="M772" s="235"/>
      <c r="N772" s="235"/>
      <c r="O772" s="296">
        <v>295552.52455140429</v>
      </c>
      <c r="P772" s="260">
        <f t="shared" si="37"/>
        <v>295552.52455140429</v>
      </c>
    </row>
    <row r="773" spans="3:16" x14ac:dyDescent="0.2">
      <c r="C773" s="235"/>
      <c r="D773" s="261" t="s">
        <v>278</v>
      </c>
      <c r="E773" s="216">
        <v>51318</v>
      </c>
      <c r="F773" s="257" t="str">
        <f t="shared" si="36"/>
        <v>2040-41</v>
      </c>
      <c r="G773" s="234"/>
      <c r="H773" s="232" t="s">
        <v>247</v>
      </c>
      <c r="I773" s="235">
        <f t="shared" si="35"/>
        <v>28055.521896044054</v>
      </c>
      <c r="J773" s="258">
        <f>IFERROR(MIN('MP Calculations'!$E$29/I773,1),"-")</f>
        <v>1</v>
      </c>
      <c r="K773" s="259"/>
      <c r="L773" s="235"/>
      <c r="M773" s="235"/>
      <c r="N773" s="235"/>
      <c r="O773" s="296">
        <v>153128.85399515415</v>
      </c>
      <c r="P773" s="260">
        <f t="shared" si="37"/>
        <v>153128.85399515415</v>
      </c>
    </row>
    <row r="774" spans="3:16" x14ac:dyDescent="0.2">
      <c r="C774" s="235"/>
      <c r="D774" s="261" t="s">
        <v>279</v>
      </c>
      <c r="E774" s="216">
        <v>51318</v>
      </c>
      <c r="F774" s="257" t="str">
        <f t="shared" si="36"/>
        <v>2040-41</v>
      </c>
      <c r="G774" s="234"/>
      <c r="H774" s="232" t="s">
        <v>247</v>
      </c>
      <c r="I774" s="235">
        <f t="shared" si="35"/>
        <v>28055.521896044054</v>
      </c>
      <c r="J774" s="258">
        <f>IFERROR(MIN('MP Calculations'!$E$29/I774,1),"-")</f>
        <v>1</v>
      </c>
      <c r="K774" s="259"/>
      <c r="L774" s="235"/>
      <c r="M774" s="235"/>
      <c r="N774" s="235"/>
      <c r="O774" s="296">
        <v>220892.58892440741</v>
      </c>
      <c r="P774" s="260">
        <f t="shared" si="37"/>
        <v>220892.58892440741</v>
      </c>
    </row>
    <row r="775" spans="3:16" x14ac:dyDescent="0.2">
      <c r="C775" s="235"/>
      <c r="D775" s="261" t="s">
        <v>280</v>
      </c>
      <c r="E775" s="216">
        <v>51318</v>
      </c>
      <c r="F775" s="257" t="str">
        <f t="shared" si="36"/>
        <v>2040-41</v>
      </c>
      <c r="G775" s="234"/>
      <c r="H775" s="232" t="s">
        <v>247</v>
      </c>
      <c r="I775" s="235">
        <f t="shared" si="35"/>
        <v>28055.521896044054</v>
      </c>
      <c r="J775" s="258">
        <f>IFERROR(MIN('MP Calculations'!$E$29/I775,1),"-")</f>
        <v>1</v>
      </c>
      <c r="K775" s="259"/>
      <c r="L775" s="235"/>
      <c r="M775" s="235"/>
      <c r="N775" s="235"/>
      <c r="O775" s="296">
        <v>392504.36599036795</v>
      </c>
      <c r="P775" s="260">
        <f t="shared" si="37"/>
        <v>392504.36599036795</v>
      </c>
    </row>
    <row r="776" spans="3:16" x14ac:dyDescent="0.2">
      <c r="C776" s="235"/>
      <c r="D776" s="261" t="s">
        <v>281</v>
      </c>
      <c r="E776" s="216">
        <v>51318</v>
      </c>
      <c r="F776" s="257" t="str">
        <f t="shared" si="36"/>
        <v>2040-41</v>
      </c>
      <c r="G776" s="234"/>
      <c r="H776" s="232" t="s">
        <v>247</v>
      </c>
      <c r="I776" s="235">
        <f t="shared" si="35"/>
        <v>28055.521896044054</v>
      </c>
      <c r="J776" s="258">
        <f>IFERROR(MIN('MP Calculations'!$E$29/I776,1),"-")</f>
        <v>1</v>
      </c>
      <c r="K776" s="259"/>
      <c r="L776" s="235"/>
      <c r="M776" s="235"/>
      <c r="N776" s="235"/>
      <c r="O776" s="296">
        <v>936879.16279939248</v>
      </c>
      <c r="P776" s="260">
        <f t="shared" si="37"/>
        <v>936879.16279939248</v>
      </c>
    </row>
    <row r="777" spans="3:16" x14ac:dyDescent="0.2">
      <c r="C777" s="235"/>
      <c r="D777" s="261" t="s">
        <v>282</v>
      </c>
      <c r="E777" s="216">
        <v>51318</v>
      </c>
      <c r="F777" s="257" t="str">
        <f t="shared" si="36"/>
        <v>2040-41</v>
      </c>
      <c r="G777" s="234"/>
      <c r="H777" s="232" t="s">
        <v>247</v>
      </c>
      <c r="I777" s="235">
        <f t="shared" si="35"/>
        <v>28055.521896044054</v>
      </c>
      <c r="J777" s="258">
        <f>IFERROR(MIN('MP Calculations'!$E$29/I777,1),"-")</f>
        <v>1</v>
      </c>
      <c r="K777" s="259"/>
      <c r="L777" s="235"/>
      <c r="M777" s="235"/>
      <c r="N777" s="235"/>
      <c r="O777" s="296">
        <v>132437.0661002557</v>
      </c>
      <c r="P777" s="260">
        <f t="shared" si="37"/>
        <v>132437.0661002557</v>
      </c>
    </row>
    <row r="778" spans="3:16" x14ac:dyDescent="0.2">
      <c r="C778" s="235"/>
      <c r="D778" s="261" t="s">
        <v>283</v>
      </c>
      <c r="E778" s="216">
        <v>51318</v>
      </c>
      <c r="F778" s="257" t="str">
        <f t="shared" si="36"/>
        <v>2040-41</v>
      </c>
      <c r="G778" s="234"/>
      <c r="H778" s="232" t="s">
        <v>247</v>
      </c>
      <c r="I778" s="235">
        <f t="shared" si="35"/>
        <v>28055.521896044054</v>
      </c>
      <c r="J778" s="258">
        <f>IFERROR(MIN('MP Calculations'!$E$29/I778,1),"-")</f>
        <v>1</v>
      </c>
      <c r="K778" s="259"/>
      <c r="L778" s="235"/>
      <c r="M778" s="235"/>
      <c r="N778" s="235"/>
      <c r="O778" s="296">
        <v>174082.05987382366</v>
      </c>
      <c r="P778" s="260">
        <f t="shared" si="37"/>
        <v>174082.05987382366</v>
      </c>
    </row>
    <row r="779" spans="3:16" x14ac:dyDescent="0.2">
      <c r="C779" s="235"/>
      <c r="D779" s="261" t="s">
        <v>284</v>
      </c>
      <c r="E779" s="216">
        <v>51318</v>
      </c>
      <c r="F779" s="257" t="str">
        <f t="shared" si="36"/>
        <v>2040-41</v>
      </c>
      <c r="G779" s="234"/>
      <c r="H779" s="232" t="s">
        <v>247</v>
      </c>
      <c r="I779" s="235">
        <f t="shared" si="35"/>
        <v>28055.521896044054</v>
      </c>
      <c r="J779" s="258">
        <f>IFERROR(MIN('MP Calculations'!$E$29/I779,1),"-")</f>
        <v>1</v>
      </c>
      <c r="K779" s="259"/>
      <c r="L779" s="235"/>
      <c r="M779" s="235"/>
      <c r="N779" s="235"/>
      <c r="O779" s="296">
        <v>393220.95120357134</v>
      </c>
      <c r="P779" s="260">
        <f t="shared" si="37"/>
        <v>393220.95120357134</v>
      </c>
    </row>
    <row r="780" spans="3:16" x14ac:dyDescent="0.2">
      <c r="C780" s="235"/>
      <c r="D780" s="261" t="s">
        <v>285</v>
      </c>
      <c r="E780" s="216">
        <v>51318</v>
      </c>
      <c r="F780" s="257" t="str">
        <f t="shared" si="36"/>
        <v>2040-41</v>
      </c>
      <c r="G780" s="234"/>
      <c r="H780" s="232" t="s">
        <v>247</v>
      </c>
      <c r="I780" s="235">
        <f t="shared" si="35"/>
        <v>28055.521896044054</v>
      </c>
      <c r="J780" s="258">
        <f>IFERROR(MIN('MP Calculations'!$E$29/I780,1),"-")</f>
        <v>1</v>
      </c>
      <c r="K780" s="259"/>
      <c r="L780" s="235"/>
      <c r="M780" s="235"/>
      <c r="N780" s="235"/>
      <c r="O780" s="296">
        <v>37729.016472895157</v>
      </c>
      <c r="P780" s="260">
        <f t="shared" si="37"/>
        <v>37729.016472895157</v>
      </c>
    </row>
    <row r="781" spans="3:16" x14ac:dyDescent="0.2">
      <c r="C781" s="235"/>
      <c r="D781" s="261" t="s">
        <v>286</v>
      </c>
      <c r="E781" s="216">
        <v>51318</v>
      </c>
      <c r="F781" s="257" t="str">
        <f t="shared" si="36"/>
        <v>2040-41</v>
      </c>
      <c r="G781" s="234"/>
      <c r="H781" s="232" t="s">
        <v>247</v>
      </c>
      <c r="I781" s="235">
        <f t="shared" si="35"/>
        <v>28055.521896044054</v>
      </c>
      <c r="J781" s="258">
        <f>IFERROR(MIN('MP Calculations'!$E$29/I781,1),"-")</f>
        <v>1</v>
      </c>
      <c r="K781" s="259"/>
      <c r="L781" s="235"/>
      <c r="M781" s="235"/>
      <c r="N781" s="235"/>
      <c r="O781" s="296">
        <v>114158.61207463984</v>
      </c>
      <c r="P781" s="260">
        <f t="shared" si="37"/>
        <v>114158.61207463984</v>
      </c>
    </row>
    <row r="782" spans="3:16" x14ac:dyDescent="0.2">
      <c r="C782" s="235"/>
      <c r="D782" s="261" t="s">
        <v>287</v>
      </c>
      <c r="E782" s="216">
        <v>51318</v>
      </c>
      <c r="F782" s="257" t="str">
        <f t="shared" si="36"/>
        <v>2040-41</v>
      </c>
      <c r="G782" s="234"/>
      <c r="H782" s="232" t="s">
        <v>247</v>
      </c>
      <c r="I782" s="235">
        <f t="shared" si="35"/>
        <v>28055.521896044054</v>
      </c>
      <c r="J782" s="258">
        <f>IFERROR(MIN('MP Calculations'!$E$29/I782,1),"-")</f>
        <v>1</v>
      </c>
      <c r="K782" s="259"/>
      <c r="L782" s="235"/>
      <c r="M782" s="235"/>
      <c r="N782" s="235"/>
      <c r="O782" s="296">
        <v>57580.20643378501</v>
      </c>
      <c r="P782" s="260">
        <f t="shared" si="37"/>
        <v>57580.20643378501</v>
      </c>
    </row>
    <row r="783" spans="3:16" x14ac:dyDescent="0.2">
      <c r="C783" s="235"/>
      <c r="D783" s="261" t="s">
        <v>288</v>
      </c>
      <c r="E783" s="216">
        <v>51318</v>
      </c>
      <c r="F783" s="257" t="str">
        <f t="shared" si="36"/>
        <v>2040-41</v>
      </c>
      <c r="G783" s="234"/>
      <c r="H783" s="232" t="s">
        <v>247</v>
      </c>
      <c r="I783" s="235">
        <f t="shared" si="35"/>
        <v>28055.521896044054</v>
      </c>
      <c r="J783" s="258">
        <f>IFERROR(MIN('MP Calculations'!$E$29/I783,1),"-")</f>
        <v>1</v>
      </c>
      <c r="K783" s="259"/>
      <c r="L783" s="235"/>
      <c r="M783" s="235"/>
      <c r="N783" s="235"/>
      <c r="O783" s="296">
        <v>110273.85911530111</v>
      </c>
      <c r="P783" s="260">
        <f t="shared" si="37"/>
        <v>110273.85911530111</v>
      </c>
    </row>
    <row r="784" spans="3:16" x14ac:dyDescent="0.2">
      <c r="C784" s="235"/>
      <c r="D784" s="261" t="s">
        <v>289</v>
      </c>
      <c r="E784" s="216">
        <v>51318</v>
      </c>
      <c r="F784" s="257" t="str">
        <f t="shared" si="36"/>
        <v>2040-41</v>
      </c>
      <c r="G784" s="234"/>
      <c r="H784" s="232" t="s">
        <v>247</v>
      </c>
      <c r="I784" s="235">
        <f t="shared" si="35"/>
        <v>28055.521896044054</v>
      </c>
      <c r="J784" s="258">
        <f>IFERROR(MIN('MP Calculations'!$E$29/I784,1),"-")</f>
        <v>1</v>
      </c>
      <c r="K784" s="259"/>
      <c r="L784" s="235"/>
      <c r="M784" s="235"/>
      <c r="N784" s="235"/>
      <c r="O784" s="296">
        <v>47657.1032005382</v>
      </c>
      <c r="P784" s="260">
        <f t="shared" si="37"/>
        <v>47657.1032005382</v>
      </c>
    </row>
    <row r="785" spans="3:16" x14ac:dyDescent="0.2">
      <c r="C785" s="235"/>
      <c r="D785" s="261" t="s">
        <v>290</v>
      </c>
      <c r="E785" s="216">
        <v>51318</v>
      </c>
      <c r="F785" s="257" t="str">
        <f t="shared" si="36"/>
        <v>2040-41</v>
      </c>
      <c r="G785" s="234"/>
      <c r="H785" s="232" t="s">
        <v>247</v>
      </c>
      <c r="I785" s="235">
        <f t="shared" si="35"/>
        <v>28055.521896044054</v>
      </c>
      <c r="J785" s="258">
        <f>IFERROR(MIN('MP Calculations'!$E$29/I785,1),"-")</f>
        <v>1</v>
      </c>
      <c r="K785" s="259"/>
      <c r="L785" s="235"/>
      <c r="M785" s="235"/>
      <c r="N785" s="235"/>
      <c r="O785" s="296">
        <v>56223.297431496612</v>
      </c>
      <c r="P785" s="260">
        <f t="shared" si="37"/>
        <v>56223.297431496612</v>
      </c>
    </row>
    <row r="786" spans="3:16" x14ac:dyDescent="0.2">
      <c r="C786" s="235"/>
      <c r="D786" s="261" t="s">
        <v>291</v>
      </c>
      <c r="E786" s="216">
        <v>51318</v>
      </c>
      <c r="F786" s="257" t="str">
        <f t="shared" si="36"/>
        <v>2040-41</v>
      </c>
      <c r="G786" s="234"/>
      <c r="H786" s="232" t="s">
        <v>247</v>
      </c>
      <c r="I786" s="235">
        <f t="shared" si="35"/>
        <v>28055.521896044054</v>
      </c>
      <c r="J786" s="258">
        <f>IFERROR(MIN('MP Calculations'!$E$29/I786,1),"-")</f>
        <v>1</v>
      </c>
      <c r="K786" s="259"/>
      <c r="L786" s="235"/>
      <c r="M786" s="235"/>
      <c r="N786" s="235"/>
      <c r="O786" s="296">
        <v>137733.3403183124</v>
      </c>
      <c r="P786" s="260">
        <f t="shared" si="37"/>
        <v>137733.3403183124</v>
      </c>
    </row>
    <row r="787" spans="3:16" x14ac:dyDescent="0.2">
      <c r="C787" s="235"/>
      <c r="D787" s="261" t="s">
        <v>292</v>
      </c>
      <c r="E787" s="216">
        <v>51318</v>
      </c>
      <c r="F787" s="257" t="str">
        <f t="shared" si="36"/>
        <v>2040-41</v>
      </c>
      <c r="G787" s="234"/>
      <c r="H787" s="232" t="s">
        <v>247</v>
      </c>
      <c r="I787" s="235">
        <f t="shared" si="35"/>
        <v>28055.521896044054</v>
      </c>
      <c r="J787" s="258">
        <f>IFERROR(MIN('MP Calculations'!$E$29/I787,1),"-")</f>
        <v>1</v>
      </c>
      <c r="K787" s="259"/>
      <c r="L787" s="235"/>
      <c r="M787" s="235"/>
      <c r="N787" s="235"/>
      <c r="O787" s="296">
        <v>43075.679825378342</v>
      </c>
      <c r="P787" s="260">
        <f t="shared" si="37"/>
        <v>43075.679825378342</v>
      </c>
    </row>
    <row r="788" spans="3:16" x14ac:dyDescent="0.2">
      <c r="C788" s="235"/>
      <c r="D788" s="261" t="s">
        <v>293</v>
      </c>
      <c r="E788" s="216">
        <v>51318</v>
      </c>
      <c r="F788" s="257" t="str">
        <f t="shared" si="36"/>
        <v>2040-41</v>
      </c>
      <c r="G788" s="234"/>
      <c r="H788" s="232" t="s">
        <v>247</v>
      </c>
      <c r="I788" s="235">
        <f t="shared" si="35"/>
        <v>28055.521896044054</v>
      </c>
      <c r="J788" s="258">
        <f>IFERROR(MIN('MP Calculations'!$E$29/I788,1),"-")</f>
        <v>1</v>
      </c>
      <c r="K788" s="259"/>
      <c r="L788" s="235"/>
      <c r="M788" s="235"/>
      <c r="N788" s="235"/>
      <c r="O788" s="296">
        <v>334017.98722450971</v>
      </c>
      <c r="P788" s="260">
        <f t="shared" si="37"/>
        <v>334017.98722450971</v>
      </c>
    </row>
    <row r="789" spans="3:16" ht="22.8" x14ac:dyDescent="0.2">
      <c r="C789" s="235"/>
      <c r="D789" s="261" t="s">
        <v>342</v>
      </c>
      <c r="E789" s="216">
        <v>51318</v>
      </c>
      <c r="F789" s="257" t="str">
        <f t="shared" si="36"/>
        <v>2040-41</v>
      </c>
      <c r="G789" s="234"/>
      <c r="H789" s="232" t="s">
        <v>247</v>
      </c>
      <c r="I789" s="235">
        <f t="shared" si="35"/>
        <v>28055.521896044054</v>
      </c>
      <c r="J789" s="258">
        <f>IFERROR(MIN('MP Calculations'!$E$29/I789,1),"-")</f>
        <v>1</v>
      </c>
      <c r="K789" s="259"/>
      <c r="L789" s="235"/>
      <c r="M789" s="235"/>
      <c r="N789" s="235"/>
      <c r="O789" s="296">
        <v>1398623.478812661</v>
      </c>
      <c r="P789" s="260">
        <f t="shared" si="37"/>
        <v>1398623.478812661</v>
      </c>
    </row>
    <row r="790" spans="3:16" x14ac:dyDescent="0.2">
      <c r="C790" s="235"/>
      <c r="D790" s="261" t="s">
        <v>343</v>
      </c>
      <c r="E790" s="216">
        <v>51318</v>
      </c>
      <c r="F790" s="257" t="str">
        <f t="shared" si="36"/>
        <v>2040-41</v>
      </c>
      <c r="G790" s="234"/>
      <c r="H790" s="232" t="s">
        <v>247</v>
      </c>
      <c r="I790" s="235">
        <f t="shared" si="35"/>
        <v>28055.521896044054</v>
      </c>
      <c r="J790" s="258">
        <f>IFERROR(MIN('MP Calculations'!$E$29/I790,1),"-")</f>
        <v>1</v>
      </c>
      <c r="K790" s="259"/>
      <c r="L790" s="235"/>
      <c r="M790" s="235"/>
      <c r="N790" s="235"/>
      <c r="O790" s="296">
        <v>4737789.5463318648</v>
      </c>
      <c r="P790" s="260">
        <f t="shared" si="37"/>
        <v>4737789.5463318648</v>
      </c>
    </row>
    <row r="791" spans="3:16" x14ac:dyDescent="0.2">
      <c r="C791" s="235"/>
      <c r="D791" s="261" t="s">
        <v>344</v>
      </c>
      <c r="E791" s="216">
        <v>51318</v>
      </c>
      <c r="F791" s="257" t="str">
        <f t="shared" si="36"/>
        <v>2040-41</v>
      </c>
      <c r="G791" s="234"/>
      <c r="H791" s="232" t="s">
        <v>247</v>
      </c>
      <c r="I791" s="235">
        <f t="shared" ref="I791:I854" si="38">$I$22</f>
        <v>28055.521896044054</v>
      </c>
      <c r="J791" s="258">
        <f>IFERROR(MIN('MP Calculations'!$E$29/I791,1),"-")</f>
        <v>1</v>
      </c>
      <c r="K791" s="259"/>
      <c r="L791" s="235"/>
      <c r="M791" s="235"/>
      <c r="N791" s="235"/>
      <c r="O791" s="296">
        <v>1723884.7529551405</v>
      </c>
      <c r="P791" s="260">
        <f t="shared" si="37"/>
        <v>1723884.7529551405</v>
      </c>
    </row>
    <row r="792" spans="3:16" x14ac:dyDescent="0.2">
      <c r="C792" s="235"/>
      <c r="D792" s="261" t="s">
        <v>345</v>
      </c>
      <c r="E792" s="216">
        <v>51318</v>
      </c>
      <c r="F792" s="257" t="str">
        <f t="shared" si="36"/>
        <v>2040-41</v>
      </c>
      <c r="G792" s="234"/>
      <c r="H792" s="232" t="s">
        <v>247</v>
      </c>
      <c r="I792" s="235">
        <f t="shared" si="38"/>
        <v>28055.521896044054</v>
      </c>
      <c r="J792" s="258">
        <f>IFERROR(MIN('MP Calculations'!$E$29/I792,1),"-")</f>
        <v>1</v>
      </c>
      <c r="K792" s="259"/>
      <c r="L792" s="235"/>
      <c r="M792" s="235"/>
      <c r="N792" s="235"/>
      <c r="O792" s="296">
        <v>9441267.2808544412</v>
      </c>
      <c r="P792" s="260">
        <f t="shared" si="37"/>
        <v>9441267.2808544412</v>
      </c>
    </row>
    <row r="793" spans="3:16" ht="22.8" x14ac:dyDescent="0.2">
      <c r="C793" s="235"/>
      <c r="D793" s="261" t="s">
        <v>346</v>
      </c>
      <c r="E793" s="216">
        <v>51318</v>
      </c>
      <c r="F793" s="257" t="str">
        <f t="shared" si="36"/>
        <v>2040-41</v>
      </c>
      <c r="G793" s="234"/>
      <c r="H793" s="232" t="s">
        <v>247</v>
      </c>
      <c r="I793" s="235">
        <f t="shared" si="38"/>
        <v>28055.521896044054</v>
      </c>
      <c r="J793" s="258">
        <f>IFERROR(MIN('MP Calculations'!$E$29/I793,1),"-")</f>
        <v>1</v>
      </c>
      <c r="K793" s="259"/>
      <c r="L793" s="235"/>
      <c r="M793" s="235"/>
      <c r="N793" s="235"/>
      <c r="O793" s="296">
        <v>763280.02851261897</v>
      </c>
      <c r="P793" s="260">
        <f t="shared" si="37"/>
        <v>763280.02851261897</v>
      </c>
    </row>
    <row r="794" spans="3:16" x14ac:dyDescent="0.2">
      <c r="C794" s="235"/>
      <c r="D794" s="261" t="s">
        <v>347</v>
      </c>
      <c r="E794" s="216">
        <v>51318</v>
      </c>
      <c r="F794" s="257" t="str">
        <f t="shared" si="36"/>
        <v>2040-41</v>
      </c>
      <c r="G794" s="234"/>
      <c r="H794" s="232" t="s">
        <v>247</v>
      </c>
      <c r="I794" s="235">
        <f t="shared" si="38"/>
        <v>28055.521896044054</v>
      </c>
      <c r="J794" s="258">
        <f>IFERROR(MIN('MP Calculations'!$E$29/I794,1),"-")</f>
        <v>1</v>
      </c>
      <c r="K794" s="259"/>
      <c r="L794" s="235"/>
      <c r="M794" s="235"/>
      <c r="N794" s="235"/>
      <c r="O794" s="296">
        <v>4945272.4120622566</v>
      </c>
      <c r="P794" s="260">
        <f t="shared" si="37"/>
        <v>4945272.4120622566</v>
      </c>
    </row>
    <row r="795" spans="3:16" x14ac:dyDescent="0.2">
      <c r="C795" s="235"/>
      <c r="D795" s="261" t="s">
        <v>348</v>
      </c>
      <c r="E795" s="216">
        <v>51318</v>
      </c>
      <c r="F795" s="257" t="str">
        <f t="shared" si="36"/>
        <v>2040-41</v>
      </c>
      <c r="G795" s="234"/>
      <c r="H795" s="232" t="s">
        <v>247</v>
      </c>
      <c r="I795" s="235">
        <f t="shared" si="38"/>
        <v>28055.521896044054</v>
      </c>
      <c r="J795" s="258">
        <f>IFERROR(MIN('MP Calculations'!$E$29/I795,1),"-")</f>
        <v>1</v>
      </c>
      <c r="K795" s="259"/>
      <c r="L795" s="235"/>
      <c r="M795" s="235"/>
      <c r="N795" s="235"/>
      <c r="O795" s="296">
        <v>6181590.51507782</v>
      </c>
      <c r="P795" s="260">
        <f t="shared" si="37"/>
        <v>6181590.51507782</v>
      </c>
    </row>
    <row r="796" spans="3:16" ht="22.8" x14ac:dyDescent="0.2">
      <c r="C796" s="235"/>
      <c r="D796" s="261" t="s">
        <v>349</v>
      </c>
      <c r="E796" s="216">
        <v>51318</v>
      </c>
      <c r="F796" s="257" t="str">
        <f t="shared" si="36"/>
        <v>2040-41</v>
      </c>
      <c r="G796" s="234"/>
      <c r="H796" s="232" t="s">
        <v>247</v>
      </c>
      <c r="I796" s="235">
        <f t="shared" si="38"/>
        <v>28055.521896044054</v>
      </c>
      <c r="J796" s="258">
        <f>IFERROR(MIN('MP Calculations'!$E$29/I796,1),"-")</f>
        <v>1</v>
      </c>
      <c r="K796" s="259"/>
      <c r="L796" s="235"/>
      <c r="M796" s="235"/>
      <c r="N796" s="235"/>
      <c r="O796" s="296">
        <v>5044951.9821359608</v>
      </c>
      <c r="P796" s="260">
        <f t="shared" si="37"/>
        <v>5044951.9821359608</v>
      </c>
    </row>
    <row r="797" spans="3:16" x14ac:dyDescent="0.2">
      <c r="C797" s="235"/>
      <c r="D797" s="261" t="s">
        <v>249</v>
      </c>
      <c r="E797" s="216">
        <v>51318</v>
      </c>
      <c r="F797" s="257" t="str">
        <f t="shared" si="36"/>
        <v>2040-41</v>
      </c>
      <c r="G797" s="234"/>
      <c r="H797" s="232" t="s">
        <v>247</v>
      </c>
      <c r="I797" s="235">
        <f t="shared" si="38"/>
        <v>28055.521896044054</v>
      </c>
      <c r="J797" s="258">
        <f>IFERROR(MIN('MP Calculations'!$E$29/I797,1),"-")</f>
        <v>1</v>
      </c>
      <c r="K797" s="259"/>
      <c r="L797" s="235"/>
      <c r="M797" s="235"/>
      <c r="N797" s="235"/>
      <c r="O797" s="296">
        <v>195689.31051791154</v>
      </c>
      <c r="P797" s="260">
        <f t="shared" si="37"/>
        <v>195689.31051791154</v>
      </c>
    </row>
    <row r="798" spans="3:16" x14ac:dyDescent="0.2">
      <c r="C798" s="235"/>
      <c r="D798" s="261" t="s">
        <v>250</v>
      </c>
      <c r="E798" s="216">
        <v>51318</v>
      </c>
      <c r="F798" s="257" t="str">
        <f t="shared" si="36"/>
        <v>2040-41</v>
      </c>
      <c r="G798" s="234"/>
      <c r="H798" s="232" t="s">
        <v>247</v>
      </c>
      <c r="I798" s="235">
        <f t="shared" si="38"/>
        <v>28055.521896044054</v>
      </c>
      <c r="J798" s="258">
        <f>IFERROR(MIN('MP Calculations'!$E$29/I798,1),"-")</f>
        <v>1</v>
      </c>
      <c r="K798" s="259"/>
      <c r="L798" s="235"/>
      <c r="M798" s="235"/>
      <c r="N798" s="235"/>
      <c r="O798" s="296">
        <v>281650.80222992814</v>
      </c>
      <c r="P798" s="260">
        <f t="shared" si="37"/>
        <v>281650.80222992814</v>
      </c>
    </row>
    <row r="799" spans="3:16" x14ac:dyDescent="0.2">
      <c r="C799" s="235"/>
      <c r="D799" s="261" t="s">
        <v>251</v>
      </c>
      <c r="E799" s="216">
        <v>51318</v>
      </c>
      <c r="F799" s="257" t="str">
        <f t="shared" si="36"/>
        <v>2040-41</v>
      </c>
      <c r="G799" s="234"/>
      <c r="H799" s="232" t="s">
        <v>247</v>
      </c>
      <c r="I799" s="235">
        <f t="shared" si="38"/>
        <v>28055.521896044054</v>
      </c>
      <c r="J799" s="258">
        <f>IFERROR(MIN('MP Calculations'!$E$29/I799,1),"-")</f>
        <v>1</v>
      </c>
      <c r="K799" s="259"/>
      <c r="L799" s="235"/>
      <c r="M799" s="235"/>
      <c r="N799" s="235"/>
      <c r="O799" s="296">
        <v>70689.838005365935</v>
      </c>
      <c r="P799" s="260">
        <f t="shared" si="37"/>
        <v>70689.838005365935</v>
      </c>
    </row>
    <row r="800" spans="3:16" x14ac:dyDescent="0.2">
      <c r="C800" s="235"/>
      <c r="D800" s="261" t="s">
        <v>252</v>
      </c>
      <c r="E800" s="216">
        <v>51318</v>
      </c>
      <c r="F800" s="257" t="str">
        <f t="shared" si="36"/>
        <v>2040-41</v>
      </c>
      <c r="G800" s="234"/>
      <c r="H800" s="232" t="s">
        <v>247</v>
      </c>
      <c r="I800" s="235">
        <f t="shared" si="38"/>
        <v>28055.521896044054</v>
      </c>
      <c r="J800" s="258">
        <f>IFERROR(MIN('MP Calculations'!$E$29/I800,1),"-")</f>
        <v>1</v>
      </c>
      <c r="K800" s="259"/>
      <c r="L800" s="235"/>
      <c r="M800" s="235"/>
      <c r="N800" s="235"/>
      <c r="O800" s="296">
        <v>168192.95951951662</v>
      </c>
      <c r="P800" s="260">
        <f t="shared" si="37"/>
        <v>168192.95951951662</v>
      </c>
    </row>
    <row r="801" spans="3:16" x14ac:dyDescent="0.2">
      <c r="C801" s="235"/>
      <c r="D801" s="261" t="s">
        <v>253</v>
      </c>
      <c r="E801" s="216">
        <v>51318</v>
      </c>
      <c r="F801" s="257" t="str">
        <f t="shared" si="36"/>
        <v>2040-41</v>
      </c>
      <c r="G801" s="234"/>
      <c r="H801" s="232" t="s">
        <v>247</v>
      </c>
      <c r="I801" s="235">
        <f t="shared" si="38"/>
        <v>28055.521896044054</v>
      </c>
      <c r="J801" s="258">
        <f>IFERROR(MIN('MP Calculations'!$E$29/I801,1),"-")</f>
        <v>1</v>
      </c>
      <c r="K801" s="259"/>
      <c r="L801" s="235"/>
      <c r="M801" s="235"/>
      <c r="N801" s="235"/>
      <c r="O801" s="296">
        <v>84055.090609098697</v>
      </c>
      <c r="P801" s="260">
        <f t="shared" si="37"/>
        <v>84055.090609098697</v>
      </c>
    </row>
    <row r="802" spans="3:16" x14ac:dyDescent="0.2">
      <c r="C802" s="235"/>
      <c r="D802" s="261" t="s">
        <v>254</v>
      </c>
      <c r="E802" s="216">
        <v>51318</v>
      </c>
      <c r="F802" s="257" t="str">
        <f t="shared" si="36"/>
        <v>2040-41</v>
      </c>
      <c r="G802" s="234"/>
      <c r="H802" s="232" t="s">
        <v>247</v>
      </c>
      <c r="I802" s="235">
        <f t="shared" si="38"/>
        <v>28055.521896044054</v>
      </c>
      <c r="J802" s="258">
        <f>IFERROR(MIN('MP Calculations'!$E$29/I802,1),"-")</f>
        <v>1</v>
      </c>
      <c r="K802" s="259"/>
      <c r="L802" s="235"/>
      <c r="M802" s="235"/>
      <c r="N802" s="235"/>
      <c r="O802" s="296">
        <v>56192.516957384323</v>
      </c>
      <c r="P802" s="260">
        <f t="shared" si="37"/>
        <v>56192.516957384323</v>
      </c>
    </row>
    <row r="803" spans="3:16" x14ac:dyDescent="0.2">
      <c r="C803" s="235"/>
      <c r="D803" s="261" t="s">
        <v>255</v>
      </c>
      <c r="E803" s="216">
        <v>51318</v>
      </c>
      <c r="F803" s="257" t="str">
        <f t="shared" si="36"/>
        <v>2040-41</v>
      </c>
      <c r="G803" s="234"/>
      <c r="H803" s="232" t="s">
        <v>247</v>
      </c>
      <c r="I803" s="235">
        <f t="shared" si="38"/>
        <v>28055.521896044054</v>
      </c>
      <c r="J803" s="258">
        <f>IFERROR(MIN('MP Calculations'!$E$29/I803,1),"-")</f>
        <v>1</v>
      </c>
      <c r="K803" s="259"/>
      <c r="L803" s="235"/>
      <c r="M803" s="235"/>
      <c r="N803" s="235"/>
      <c r="O803" s="296">
        <v>181372.35255816855</v>
      </c>
      <c r="P803" s="260">
        <f t="shared" si="37"/>
        <v>181372.35255816855</v>
      </c>
    </row>
    <row r="804" spans="3:16" x14ac:dyDescent="0.2">
      <c r="C804" s="235"/>
      <c r="D804" s="261" t="s">
        <v>376</v>
      </c>
      <c r="E804" s="216">
        <v>51318</v>
      </c>
      <c r="F804" s="257" t="str">
        <f t="shared" si="36"/>
        <v>2040-41</v>
      </c>
      <c r="G804" s="234"/>
      <c r="H804" s="232" t="s">
        <v>247</v>
      </c>
      <c r="I804" s="235">
        <f t="shared" si="38"/>
        <v>28055.521896044054</v>
      </c>
      <c r="J804" s="258">
        <f>IFERROR(MIN('MP Calculations'!$E$29/I804,1),"-")</f>
        <v>1</v>
      </c>
      <c r="K804" s="259"/>
      <c r="L804" s="235"/>
      <c r="M804" s="235"/>
      <c r="N804" s="235"/>
      <c r="O804" s="296">
        <v>5632.9449228123076</v>
      </c>
      <c r="P804" s="260">
        <f t="shared" si="37"/>
        <v>5632.9449228123076</v>
      </c>
    </row>
    <row r="805" spans="3:16" x14ac:dyDescent="0.2">
      <c r="C805" s="235"/>
      <c r="D805" s="261" t="s">
        <v>377</v>
      </c>
      <c r="E805" s="216">
        <v>51318</v>
      </c>
      <c r="F805" s="257" t="str">
        <f t="shared" si="36"/>
        <v>2040-41</v>
      </c>
      <c r="G805" s="234"/>
      <c r="H805" s="232" t="s">
        <v>247</v>
      </c>
      <c r="I805" s="235">
        <f t="shared" si="38"/>
        <v>28055.521896044054</v>
      </c>
      <c r="J805" s="258">
        <f>IFERROR(MIN('MP Calculations'!$E$29/I805,1),"-")</f>
        <v>1</v>
      </c>
      <c r="K805" s="259"/>
      <c r="L805" s="235"/>
      <c r="M805" s="235"/>
      <c r="N805" s="235"/>
      <c r="O805" s="296">
        <v>505447.48151922954</v>
      </c>
      <c r="P805" s="260">
        <f t="shared" si="37"/>
        <v>505447.48151922954</v>
      </c>
    </row>
    <row r="806" spans="3:16" x14ac:dyDescent="0.2">
      <c r="C806" s="235"/>
      <c r="D806" s="261" t="s">
        <v>443</v>
      </c>
      <c r="E806" s="216">
        <v>51318</v>
      </c>
      <c r="F806" s="257" t="str">
        <f t="shared" si="36"/>
        <v>2040-41</v>
      </c>
      <c r="G806" s="234"/>
      <c r="H806" s="232" t="s">
        <v>247</v>
      </c>
      <c r="I806" s="235">
        <f t="shared" si="38"/>
        <v>28055.521896044054</v>
      </c>
      <c r="J806" s="258">
        <f>IFERROR(MIN('MP Calculations'!$E$29/I806,1),"-")</f>
        <v>1</v>
      </c>
      <c r="K806" s="259"/>
      <c r="L806" s="235"/>
      <c r="M806" s="235"/>
      <c r="N806" s="235"/>
      <c r="O806" s="296">
        <v>455.34268896271266</v>
      </c>
      <c r="P806" s="260">
        <f t="shared" si="37"/>
        <v>455.34268896271266</v>
      </c>
    </row>
    <row r="807" spans="3:16" x14ac:dyDescent="0.2">
      <c r="C807" s="235"/>
      <c r="D807" s="261" t="s">
        <v>406</v>
      </c>
      <c r="E807" s="216">
        <v>51318</v>
      </c>
      <c r="F807" s="257" t="str">
        <f t="shared" si="36"/>
        <v>2040-41</v>
      </c>
      <c r="G807" s="234"/>
      <c r="H807" s="232" t="s">
        <v>247</v>
      </c>
      <c r="I807" s="235">
        <f t="shared" si="38"/>
        <v>28055.521896044054</v>
      </c>
      <c r="J807" s="258">
        <f>IFERROR(MIN('MP Calculations'!$E$29/I807,1),"-")</f>
        <v>1</v>
      </c>
      <c r="K807" s="259"/>
      <c r="L807" s="235"/>
      <c r="M807" s="235"/>
      <c r="N807" s="235"/>
      <c r="O807" s="296">
        <v>1998954.2547689863</v>
      </c>
      <c r="P807" s="260">
        <f t="shared" si="37"/>
        <v>1998954.2547689863</v>
      </c>
    </row>
    <row r="808" spans="3:16" x14ac:dyDescent="0.2">
      <c r="C808" s="235"/>
      <c r="D808" s="261" t="s">
        <v>435</v>
      </c>
      <c r="E808" s="216">
        <v>51318</v>
      </c>
      <c r="F808" s="257" t="str">
        <f t="shared" si="36"/>
        <v>2040-41</v>
      </c>
      <c r="G808" s="234"/>
      <c r="H808" s="232" t="s">
        <v>247</v>
      </c>
      <c r="I808" s="235">
        <f t="shared" si="38"/>
        <v>28055.521896044054</v>
      </c>
      <c r="J808" s="258">
        <f>IFERROR(MIN('MP Calculations'!$E$29/I808,1),"-")</f>
        <v>1</v>
      </c>
      <c r="K808" s="259"/>
      <c r="L808" s="235"/>
      <c r="M808" s="235"/>
      <c r="N808" s="235"/>
      <c r="O808" s="296">
        <v>4916.184816215934</v>
      </c>
      <c r="P808" s="260">
        <f t="shared" si="37"/>
        <v>4916.184816215934</v>
      </c>
    </row>
    <row r="809" spans="3:16" x14ac:dyDescent="0.2">
      <c r="C809" s="235"/>
      <c r="D809" s="261" t="s">
        <v>350</v>
      </c>
      <c r="E809" s="216">
        <v>51318</v>
      </c>
      <c r="F809" s="257" t="str">
        <f t="shared" si="36"/>
        <v>2040-41</v>
      </c>
      <c r="G809" s="234"/>
      <c r="H809" s="232" t="s">
        <v>247</v>
      </c>
      <c r="I809" s="235">
        <f t="shared" si="38"/>
        <v>28055.521896044054</v>
      </c>
      <c r="J809" s="258">
        <f>IFERROR(MIN('MP Calculations'!$E$29/I809,1),"-")</f>
        <v>1</v>
      </c>
      <c r="K809" s="259"/>
      <c r="L809" s="235"/>
      <c r="M809" s="235"/>
      <c r="N809" s="235"/>
      <c r="O809" s="296">
        <v>422581.64140566933</v>
      </c>
      <c r="P809" s="260">
        <f t="shared" si="37"/>
        <v>422581.64140566933</v>
      </c>
    </row>
    <row r="810" spans="3:16" x14ac:dyDescent="0.2">
      <c r="C810" s="235"/>
      <c r="D810" s="261" t="s">
        <v>538</v>
      </c>
      <c r="E810" s="216">
        <v>51318</v>
      </c>
      <c r="F810" s="257" t="str">
        <f t="shared" si="36"/>
        <v>2040-41</v>
      </c>
      <c r="G810" s="234"/>
      <c r="H810" s="232" t="s">
        <v>247</v>
      </c>
      <c r="I810" s="235">
        <f t="shared" si="38"/>
        <v>28055.521896044054</v>
      </c>
      <c r="J810" s="258">
        <f>IFERROR(MIN('MP Calculations'!$E$29/I810,1),"-")</f>
        <v>1</v>
      </c>
      <c r="K810" s="259"/>
      <c r="L810" s="235"/>
      <c r="M810" s="235"/>
      <c r="N810" s="235"/>
      <c r="O810" s="296">
        <v>93578877.440889269</v>
      </c>
      <c r="P810" s="260">
        <f t="shared" si="37"/>
        <v>93578877.440889269</v>
      </c>
    </row>
    <row r="811" spans="3:16" x14ac:dyDescent="0.2">
      <c r="C811" s="235"/>
      <c r="D811" s="261" t="s">
        <v>256</v>
      </c>
      <c r="E811" s="216">
        <v>51683</v>
      </c>
      <c r="F811" s="257" t="str">
        <f t="shared" si="36"/>
        <v>2041-42</v>
      </c>
      <c r="G811" s="234"/>
      <c r="H811" s="232" t="s">
        <v>247</v>
      </c>
      <c r="I811" s="235">
        <f t="shared" si="38"/>
        <v>28055.521896044054</v>
      </c>
      <c r="J811" s="258">
        <f>IFERROR(MIN('MP Calculations'!$E$29/I811,1),"-")</f>
        <v>1</v>
      </c>
      <c r="K811" s="259"/>
      <c r="L811" s="235"/>
      <c r="M811" s="235"/>
      <c r="N811" s="235"/>
      <c r="O811" s="296">
        <v>844181.40624989767</v>
      </c>
      <c r="P811" s="260">
        <f t="shared" si="37"/>
        <v>844181.40624989767</v>
      </c>
    </row>
    <row r="812" spans="3:16" x14ac:dyDescent="0.2">
      <c r="C812" s="235"/>
      <c r="D812" s="261" t="s">
        <v>257</v>
      </c>
      <c r="E812" s="216">
        <v>51683</v>
      </c>
      <c r="F812" s="257" t="str">
        <f t="shared" si="36"/>
        <v>2041-42</v>
      </c>
      <c r="G812" s="234"/>
      <c r="H812" s="232" t="s">
        <v>247</v>
      </c>
      <c r="I812" s="235">
        <f t="shared" si="38"/>
        <v>28055.521896044054</v>
      </c>
      <c r="J812" s="258">
        <f>IFERROR(MIN('MP Calculations'!$E$29/I812,1),"-")</f>
        <v>1</v>
      </c>
      <c r="K812" s="259"/>
      <c r="L812" s="235"/>
      <c r="M812" s="235"/>
      <c r="N812" s="235"/>
      <c r="O812" s="296">
        <v>3202106.9595652586</v>
      </c>
      <c r="P812" s="260">
        <f t="shared" si="37"/>
        <v>3202106.9595652586</v>
      </c>
    </row>
    <row r="813" spans="3:16" x14ac:dyDescent="0.2">
      <c r="C813" s="235"/>
      <c r="D813" s="261" t="s">
        <v>258</v>
      </c>
      <c r="E813" s="216">
        <v>51683</v>
      </c>
      <c r="F813" s="257" t="str">
        <f t="shared" si="36"/>
        <v>2041-42</v>
      </c>
      <c r="G813" s="234"/>
      <c r="H813" s="232" t="s">
        <v>247</v>
      </c>
      <c r="I813" s="235">
        <f t="shared" si="38"/>
        <v>28055.521896044054</v>
      </c>
      <c r="J813" s="258">
        <f>IFERROR(MIN('MP Calculations'!$E$29/I813,1),"-")</f>
        <v>1</v>
      </c>
      <c r="K813" s="259"/>
      <c r="L813" s="235"/>
      <c r="M813" s="235"/>
      <c r="N813" s="235"/>
      <c r="O813" s="296">
        <v>87008.748964456259</v>
      </c>
      <c r="P813" s="260">
        <f t="shared" si="37"/>
        <v>87008.748964456259</v>
      </c>
    </row>
    <row r="814" spans="3:16" x14ac:dyDescent="0.2">
      <c r="C814" s="235"/>
      <c r="D814" s="261" t="s">
        <v>259</v>
      </c>
      <c r="E814" s="216">
        <v>51683</v>
      </c>
      <c r="F814" s="257" t="str">
        <f t="shared" si="36"/>
        <v>2041-42</v>
      </c>
      <c r="G814" s="234"/>
      <c r="H814" s="232" t="s">
        <v>247</v>
      </c>
      <c r="I814" s="235">
        <f t="shared" si="38"/>
        <v>28055.521896044054</v>
      </c>
      <c r="J814" s="258">
        <f>IFERROR(MIN('MP Calculations'!$E$29/I814,1),"-")</f>
        <v>1</v>
      </c>
      <c r="K814" s="259"/>
      <c r="L814" s="235"/>
      <c r="M814" s="235"/>
      <c r="N814" s="235"/>
      <c r="O814" s="296">
        <v>393107.44653886411</v>
      </c>
      <c r="P814" s="260">
        <f t="shared" si="37"/>
        <v>393107.44653886411</v>
      </c>
    </row>
    <row r="815" spans="3:16" x14ac:dyDescent="0.2">
      <c r="C815" s="235"/>
      <c r="D815" s="261" t="s">
        <v>260</v>
      </c>
      <c r="E815" s="216">
        <v>51683</v>
      </c>
      <c r="F815" s="257" t="str">
        <f t="shared" si="36"/>
        <v>2041-42</v>
      </c>
      <c r="G815" s="234"/>
      <c r="H815" s="232" t="s">
        <v>247</v>
      </c>
      <c r="I815" s="235">
        <f t="shared" si="38"/>
        <v>28055.521896044054</v>
      </c>
      <c r="J815" s="258">
        <f>IFERROR(MIN('MP Calculations'!$E$29/I815,1),"-")</f>
        <v>1</v>
      </c>
      <c r="K815" s="259"/>
      <c r="L815" s="235"/>
      <c r="M815" s="235"/>
      <c r="N815" s="235"/>
      <c r="O815" s="296">
        <v>1910935.4097961725</v>
      </c>
      <c r="P815" s="260">
        <f t="shared" si="37"/>
        <v>1910935.4097961725</v>
      </c>
    </row>
    <row r="816" spans="3:16" x14ac:dyDescent="0.2">
      <c r="C816" s="235"/>
      <c r="D816" s="261" t="s">
        <v>261</v>
      </c>
      <c r="E816" s="216">
        <v>51683</v>
      </c>
      <c r="F816" s="257" t="str">
        <f t="shared" si="36"/>
        <v>2041-42</v>
      </c>
      <c r="G816" s="234"/>
      <c r="H816" s="232" t="s">
        <v>247</v>
      </c>
      <c r="I816" s="235">
        <f t="shared" si="38"/>
        <v>28055.521896044054</v>
      </c>
      <c r="J816" s="258">
        <f>IFERROR(MIN('MP Calculations'!$E$29/I816,1),"-")</f>
        <v>1</v>
      </c>
      <c r="K816" s="259"/>
      <c r="L816" s="235"/>
      <c r="M816" s="235"/>
      <c r="N816" s="235"/>
      <c r="O816" s="296">
        <v>591979.99600121332</v>
      </c>
      <c r="P816" s="260">
        <f t="shared" si="37"/>
        <v>591979.99600121332</v>
      </c>
    </row>
    <row r="817" spans="3:16" x14ac:dyDescent="0.2">
      <c r="C817" s="235"/>
      <c r="D817" s="261" t="s">
        <v>262</v>
      </c>
      <c r="E817" s="216">
        <v>51683</v>
      </c>
      <c r="F817" s="257" t="str">
        <f t="shared" si="36"/>
        <v>2041-42</v>
      </c>
      <c r="G817" s="234"/>
      <c r="H817" s="232" t="s">
        <v>247</v>
      </c>
      <c r="I817" s="235">
        <f t="shared" si="38"/>
        <v>28055.521896044054</v>
      </c>
      <c r="J817" s="258">
        <f>IFERROR(MIN('MP Calculations'!$E$29/I817,1),"-")</f>
        <v>1</v>
      </c>
      <c r="K817" s="259"/>
      <c r="L817" s="235"/>
      <c r="M817" s="235"/>
      <c r="N817" s="235"/>
      <c r="O817" s="296">
        <v>478013.05089444533</v>
      </c>
      <c r="P817" s="260">
        <f t="shared" si="37"/>
        <v>478013.05089444533</v>
      </c>
    </row>
    <row r="818" spans="3:16" x14ac:dyDescent="0.2">
      <c r="C818" s="235"/>
      <c r="D818" s="261" t="s">
        <v>444</v>
      </c>
      <c r="E818" s="216">
        <v>51683</v>
      </c>
      <c r="F818" s="257" t="str">
        <f t="shared" si="36"/>
        <v>2041-42</v>
      </c>
      <c r="G818" s="234"/>
      <c r="H818" s="232" t="s">
        <v>247</v>
      </c>
      <c r="I818" s="235">
        <f t="shared" si="38"/>
        <v>28055.521896044054</v>
      </c>
      <c r="J818" s="258">
        <f>IFERROR(MIN('MP Calculations'!$E$29/I818,1),"-")</f>
        <v>1</v>
      </c>
      <c r="K818" s="259"/>
      <c r="L818" s="235"/>
      <c r="M818" s="235"/>
      <c r="N818" s="235"/>
      <c r="O818" s="296">
        <v>15313309.271627665</v>
      </c>
      <c r="P818" s="260">
        <f t="shared" si="37"/>
        <v>15313309.271627665</v>
      </c>
    </row>
    <row r="819" spans="3:16" x14ac:dyDescent="0.2">
      <c r="C819" s="235"/>
      <c r="D819" s="261" t="s">
        <v>445</v>
      </c>
      <c r="E819" s="216">
        <v>51683</v>
      </c>
      <c r="F819" s="257" t="str">
        <f t="shared" si="36"/>
        <v>2041-42</v>
      </c>
      <c r="G819" s="234"/>
      <c r="H819" s="232" t="s">
        <v>247</v>
      </c>
      <c r="I819" s="235">
        <f t="shared" si="38"/>
        <v>28055.521896044054</v>
      </c>
      <c r="J819" s="258">
        <f>IFERROR(MIN('MP Calculations'!$E$29/I819,1),"-")</f>
        <v>1</v>
      </c>
      <c r="K819" s="259"/>
      <c r="L819" s="235"/>
      <c r="M819" s="235"/>
      <c r="N819" s="235"/>
      <c r="O819" s="296">
        <v>2661136.3475331943</v>
      </c>
      <c r="P819" s="260">
        <f t="shared" si="37"/>
        <v>2661136.3475331943</v>
      </c>
    </row>
    <row r="820" spans="3:16" x14ac:dyDescent="0.2">
      <c r="C820" s="235"/>
      <c r="D820" s="261" t="s">
        <v>446</v>
      </c>
      <c r="E820" s="216">
        <v>51683</v>
      </c>
      <c r="F820" s="257" t="str">
        <f t="shared" si="36"/>
        <v>2041-42</v>
      </c>
      <c r="G820" s="234"/>
      <c r="H820" s="232" t="s">
        <v>247</v>
      </c>
      <c r="I820" s="235">
        <f t="shared" si="38"/>
        <v>28055.521896044054</v>
      </c>
      <c r="J820" s="258">
        <f>IFERROR(MIN('MP Calculations'!$E$29/I820,1),"-")</f>
        <v>1</v>
      </c>
      <c r="K820" s="259"/>
      <c r="L820" s="235"/>
      <c r="M820" s="235"/>
      <c r="N820" s="235"/>
      <c r="O820" s="296">
        <v>7921295.4606754743</v>
      </c>
      <c r="P820" s="260">
        <f t="shared" si="37"/>
        <v>7921295.4606754743</v>
      </c>
    </row>
    <row r="821" spans="3:16" x14ac:dyDescent="0.2">
      <c r="C821" s="235"/>
      <c r="D821" s="261" t="s">
        <v>447</v>
      </c>
      <c r="E821" s="216">
        <v>51683</v>
      </c>
      <c r="F821" s="257" t="str">
        <f t="shared" ref="F821:F884" si="39">IF(E821="","-",IF(E821&lt;$E$15,"ERROR - date outside of range",IF(MONTH(E821)&gt;=7,YEAR(E821)&amp;"-"&amp;RIGHT(YEAR(E821),2)+1,YEAR(E821)-1&amp;"-"&amp;RIGHT(YEAR(E821),2))))</f>
        <v>2041-42</v>
      </c>
      <c r="G821" s="234"/>
      <c r="H821" s="232" t="s">
        <v>247</v>
      </c>
      <c r="I821" s="235">
        <f t="shared" si="38"/>
        <v>28055.521896044054</v>
      </c>
      <c r="J821" s="258">
        <f>IFERROR(MIN('MP Calculations'!$E$29/I821,1),"-")</f>
        <v>1</v>
      </c>
      <c r="K821" s="259"/>
      <c r="L821" s="235"/>
      <c r="M821" s="235"/>
      <c r="N821" s="235"/>
      <c r="O821" s="296">
        <v>5202333.2208675779</v>
      </c>
      <c r="P821" s="260">
        <f t="shared" ref="P821:P884" si="40">IF(O821="-","-",IF(E821&lt;$E$15,0,O821*J821))</f>
        <v>5202333.2208675779</v>
      </c>
    </row>
    <row r="822" spans="3:16" x14ac:dyDescent="0.2">
      <c r="C822" s="235"/>
      <c r="D822" s="261" t="s">
        <v>448</v>
      </c>
      <c r="E822" s="216">
        <v>51683</v>
      </c>
      <c r="F822" s="257" t="str">
        <f t="shared" si="39"/>
        <v>2041-42</v>
      </c>
      <c r="G822" s="234"/>
      <c r="H822" s="232" t="s">
        <v>247</v>
      </c>
      <c r="I822" s="235">
        <f t="shared" si="38"/>
        <v>28055.521896044054</v>
      </c>
      <c r="J822" s="258">
        <f>IFERROR(MIN('MP Calculations'!$E$29/I822,1),"-")</f>
        <v>1</v>
      </c>
      <c r="K822" s="259"/>
      <c r="L822" s="235"/>
      <c r="M822" s="235"/>
      <c r="N822" s="235"/>
      <c r="O822" s="296">
        <v>4043049.5192222516</v>
      </c>
      <c r="P822" s="260">
        <f t="shared" si="40"/>
        <v>4043049.5192222516</v>
      </c>
    </row>
    <row r="823" spans="3:16" x14ac:dyDescent="0.2">
      <c r="C823" s="235"/>
      <c r="D823" s="261" t="s">
        <v>268</v>
      </c>
      <c r="E823" s="216">
        <v>51683</v>
      </c>
      <c r="F823" s="257" t="str">
        <f t="shared" si="39"/>
        <v>2041-42</v>
      </c>
      <c r="G823" s="234"/>
      <c r="H823" s="232" t="s">
        <v>247</v>
      </c>
      <c r="I823" s="235">
        <f t="shared" si="38"/>
        <v>28055.521896044054</v>
      </c>
      <c r="J823" s="258">
        <f>IFERROR(MIN('MP Calculations'!$E$29/I823,1),"-")</f>
        <v>1</v>
      </c>
      <c r="K823" s="259"/>
      <c r="L823" s="235"/>
      <c r="M823" s="235"/>
      <c r="N823" s="235"/>
      <c r="O823" s="296">
        <v>28172.550278919032</v>
      </c>
      <c r="P823" s="260">
        <f t="shared" si="40"/>
        <v>28172.550278919032</v>
      </c>
    </row>
    <row r="824" spans="3:16" x14ac:dyDescent="0.2">
      <c r="C824" s="235"/>
      <c r="D824" s="261" t="s">
        <v>269</v>
      </c>
      <c r="E824" s="216">
        <v>51683</v>
      </c>
      <c r="F824" s="257" t="str">
        <f t="shared" si="39"/>
        <v>2041-42</v>
      </c>
      <c r="G824" s="234"/>
      <c r="H824" s="232" t="s">
        <v>247</v>
      </c>
      <c r="I824" s="235">
        <f t="shared" si="38"/>
        <v>28055.521896044054</v>
      </c>
      <c r="J824" s="258">
        <f>IFERROR(MIN('MP Calculations'!$E$29/I824,1),"-")</f>
        <v>1</v>
      </c>
      <c r="K824" s="259"/>
      <c r="L824" s="235"/>
      <c r="M824" s="235"/>
      <c r="N824" s="235"/>
      <c r="O824" s="296">
        <v>92577.758852554354</v>
      </c>
      <c r="P824" s="260">
        <f t="shared" si="40"/>
        <v>92577.758852554354</v>
      </c>
    </row>
    <row r="825" spans="3:16" x14ac:dyDescent="0.2">
      <c r="C825" s="235"/>
      <c r="D825" s="261" t="s">
        <v>270</v>
      </c>
      <c r="E825" s="216">
        <v>51683</v>
      </c>
      <c r="F825" s="257" t="str">
        <f t="shared" si="39"/>
        <v>2041-42</v>
      </c>
      <c r="G825" s="234"/>
      <c r="H825" s="232" t="s">
        <v>247</v>
      </c>
      <c r="I825" s="235">
        <f t="shared" si="38"/>
        <v>28055.521896044054</v>
      </c>
      <c r="J825" s="258">
        <f>IFERROR(MIN('MP Calculations'!$E$29/I825,1),"-")</f>
        <v>1</v>
      </c>
      <c r="K825" s="259"/>
      <c r="L825" s="235"/>
      <c r="M825" s="235"/>
      <c r="N825" s="235"/>
      <c r="O825" s="296">
        <v>11997.469295133078</v>
      </c>
      <c r="P825" s="260">
        <f t="shared" si="40"/>
        <v>11997.469295133078</v>
      </c>
    </row>
    <row r="826" spans="3:16" x14ac:dyDescent="0.2">
      <c r="C826" s="235"/>
      <c r="D826" s="261" t="s">
        <v>271</v>
      </c>
      <c r="E826" s="216">
        <v>51683</v>
      </c>
      <c r="F826" s="257" t="str">
        <f t="shared" si="39"/>
        <v>2041-42</v>
      </c>
      <c r="G826" s="234"/>
      <c r="H826" s="232" t="s">
        <v>247</v>
      </c>
      <c r="I826" s="235">
        <f t="shared" si="38"/>
        <v>28055.521896044054</v>
      </c>
      <c r="J826" s="258">
        <f>IFERROR(MIN('MP Calculations'!$E$29/I826,1),"-")</f>
        <v>1</v>
      </c>
      <c r="K826" s="259"/>
      <c r="L826" s="235"/>
      <c r="M826" s="235"/>
      <c r="N826" s="235"/>
      <c r="O826" s="296">
        <v>64036.011474745639</v>
      </c>
      <c r="P826" s="260">
        <f t="shared" si="40"/>
        <v>64036.011474745639</v>
      </c>
    </row>
    <row r="827" spans="3:16" x14ac:dyDescent="0.2">
      <c r="C827" s="235"/>
      <c r="D827" s="261" t="s">
        <v>272</v>
      </c>
      <c r="E827" s="216">
        <v>51683</v>
      </c>
      <c r="F827" s="257" t="str">
        <f t="shared" si="39"/>
        <v>2041-42</v>
      </c>
      <c r="G827" s="234"/>
      <c r="H827" s="232" t="s">
        <v>247</v>
      </c>
      <c r="I827" s="235">
        <f t="shared" si="38"/>
        <v>28055.521896044054</v>
      </c>
      <c r="J827" s="258">
        <f>IFERROR(MIN('MP Calculations'!$E$29/I827,1),"-")</f>
        <v>1</v>
      </c>
      <c r="K827" s="259"/>
      <c r="L827" s="235"/>
      <c r="M827" s="235"/>
      <c r="N827" s="235"/>
      <c r="O827" s="296">
        <v>35738.989263026328</v>
      </c>
      <c r="P827" s="260">
        <f t="shared" si="40"/>
        <v>35738.989263026328</v>
      </c>
    </row>
    <row r="828" spans="3:16" x14ac:dyDescent="0.2">
      <c r="C828" s="235"/>
      <c r="D828" s="261" t="s">
        <v>273</v>
      </c>
      <c r="E828" s="216">
        <v>51683</v>
      </c>
      <c r="F828" s="257" t="str">
        <f t="shared" si="39"/>
        <v>2041-42</v>
      </c>
      <c r="G828" s="234"/>
      <c r="H828" s="232" t="s">
        <v>247</v>
      </c>
      <c r="I828" s="235">
        <f t="shared" si="38"/>
        <v>28055.521896044054</v>
      </c>
      <c r="J828" s="258">
        <f>IFERROR(MIN('MP Calculations'!$E$29/I828,1),"-")</f>
        <v>1</v>
      </c>
      <c r="K828" s="259"/>
      <c r="L828" s="235"/>
      <c r="M828" s="235"/>
      <c r="N828" s="235"/>
      <c r="O828" s="296">
        <v>206500.995382586</v>
      </c>
      <c r="P828" s="260">
        <f t="shared" si="40"/>
        <v>206500.995382586</v>
      </c>
    </row>
    <row r="829" spans="3:16" x14ac:dyDescent="0.2">
      <c r="C829" s="235"/>
      <c r="D829" s="261" t="s">
        <v>274</v>
      </c>
      <c r="E829" s="216">
        <v>51683</v>
      </c>
      <c r="F829" s="257" t="str">
        <f t="shared" si="39"/>
        <v>2041-42</v>
      </c>
      <c r="G829" s="234"/>
      <c r="H829" s="232" t="s">
        <v>247</v>
      </c>
      <c r="I829" s="235">
        <f t="shared" si="38"/>
        <v>28055.521896044054</v>
      </c>
      <c r="J829" s="258">
        <f>IFERROR(MIN('MP Calculations'!$E$29/I829,1),"-")</f>
        <v>1</v>
      </c>
      <c r="K829" s="259"/>
      <c r="L829" s="235"/>
      <c r="M829" s="235"/>
      <c r="N829" s="235"/>
      <c r="O829" s="296">
        <v>141802.89165125598</v>
      </c>
      <c r="P829" s="260">
        <f t="shared" si="40"/>
        <v>141802.89165125598</v>
      </c>
    </row>
    <row r="830" spans="3:16" x14ac:dyDescent="0.2">
      <c r="C830" s="235"/>
      <c r="D830" s="261" t="s">
        <v>275</v>
      </c>
      <c r="E830" s="216">
        <v>51683</v>
      </c>
      <c r="F830" s="257" t="str">
        <f t="shared" si="39"/>
        <v>2041-42</v>
      </c>
      <c r="G830" s="234"/>
      <c r="H830" s="232" t="s">
        <v>247</v>
      </c>
      <c r="I830" s="235">
        <f t="shared" si="38"/>
        <v>28055.521896044054</v>
      </c>
      <c r="J830" s="258">
        <f>IFERROR(MIN('MP Calculations'!$E$29/I830,1),"-")</f>
        <v>1</v>
      </c>
      <c r="K830" s="259"/>
      <c r="L830" s="235"/>
      <c r="M830" s="235"/>
      <c r="N830" s="235"/>
      <c r="O830" s="296">
        <v>25030.903592965526</v>
      </c>
      <c r="P830" s="260">
        <f t="shared" si="40"/>
        <v>25030.903592965526</v>
      </c>
    </row>
    <row r="831" spans="3:16" x14ac:dyDescent="0.2">
      <c r="C831" s="235"/>
      <c r="D831" s="261" t="s">
        <v>276</v>
      </c>
      <c r="E831" s="216">
        <v>51683</v>
      </c>
      <c r="F831" s="257" t="str">
        <f t="shared" si="39"/>
        <v>2041-42</v>
      </c>
      <c r="G831" s="234"/>
      <c r="H831" s="232" t="s">
        <v>247</v>
      </c>
      <c r="I831" s="235">
        <f t="shared" si="38"/>
        <v>28055.521896044054</v>
      </c>
      <c r="J831" s="258">
        <f>IFERROR(MIN('MP Calculations'!$E$29/I831,1),"-")</f>
        <v>1</v>
      </c>
      <c r="K831" s="259"/>
      <c r="L831" s="235"/>
      <c r="M831" s="235"/>
      <c r="N831" s="235"/>
      <c r="O831" s="296">
        <v>114356.8184986377</v>
      </c>
      <c r="P831" s="260">
        <f t="shared" si="40"/>
        <v>114356.8184986377</v>
      </c>
    </row>
    <row r="832" spans="3:16" x14ac:dyDescent="0.2">
      <c r="C832" s="235"/>
      <c r="D832" s="261" t="s">
        <v>277</v>
      </c>
      <c r="E832" s="216">
        <v>51683</v>
      </c>
      <c r="F832" s="257" t="str">
        <f t="shared" si="39"/>
        <v>2041-42</v>
      </c>
      <c r="G832" s="234"/>
      <c r="H832" s="232" t="s">
        <v>247</v>
      </c>
      <c r="I832" s="235">
        <f t="shared" si="38"/>
        <v>28055.521896044054</v>
      </c>
      <c r="J832" s="258">
        <f>IFERROR(MIN('MP Calculations'!$E$29/I832,1),"-")</f>
        <v>1</v>
      </c>
      <c r="K832" s="259"/>
      <c r="L832" s="235"/>
      <c r="M832" s="235"/>
      <c r="N832" s="235"/>
      <c r="O832" s="296">
        <v>314420.85908962018</v>
      </c>
      <c r="P832" s="260">
        <f t="shared" si="40"/>
        <v>314420.85908962018</v>
      </c>
    </row>
    <row r="833" spans="3:16" x14ac:dyDescent="0.2">
      <c r="C833" s="235"/>
      <c r="D833" s="261" t="s">
        <v>278</v>
      </c>
      <c r="E833" s="216">
        <v>51683</v>
      </c>
      <c r="F833" s="257" t="str">
        <f t="shared" si="39"/>
        <v>2041-42</v>
      </c>
      <c r="G833" s="234"/>
      <c r="H833" s="232" t="s">
        <v>247</v>
      </c>
      <c r="I833" s="235">
        <f t="shared" si="38"/>
        <v>28055.521896044054</v>
      </c>
      <c r="J833" s="258">
        <f>IFERROR(MIN('MP Calculations'!$E$29/I833,1),"-")</f>
        <v>1</v>
      </c>
      <c r="K833" s="259"/>
      <c r="L833" s="235"/>
      <c r="M833" s="235"/>
      <c r="N833" s="235"/>
      <c r="O833" s="296">
        <v>157794.66269896858</v>
      </c>
      <c r="P833" s="260">
        <f t="shared" si="40"/>
        <v>157794.66269896858</v>
      </c>
    </row>
    <row r="834" spans="3:16" x14ac:dyDescent="0.2">
      <c r="C834" s="235"/>
      <c r="D834" s="261" t="s">
        <v>279</v>
      </c>
      <c r="E834" s="216">
        <v>51683</v>
      </c>
      <c r="F834" s="257" t="str">
        <f t="shared" si="39"/>
        <v>2041-42</v>
      </c>
      <c r="G834" s="234"/>
      <c r="H834" s="232" t="s">
        <v>247</v>
      </c>
      <c r="I834" s="235">
        <f t="shared" si="38"/>
        <v>28055.521896044054</v>
      </c>
      <c r="J834" s="258">
        <f>IFERROR(MIN('MP Calculations'!$E$29/I834,1),"-")</f>
        <v>1</v>
      </c>
      <c r="K834" s="259"/>
      <c r="L834" s="235"/>
      <c r="M834" s="235"/>
      <c r="N834" s="235"/>
      <c r="O834" s="296">
        <v>213987.4175134442</v>
      </c>
      <c r="P834" s="260">
        <f t="shared" si="40"/>
        <v>213987.4175134442</v>
      </c>
    </row>
    <row r="835" spans="3:16" x14ac:dyDescent="0.2">
      <c r="C835" s="235"/>
      <c r="D835" s="261" t="s">
        <v>280</v>
      </c>
      <c r="E835" s="216">
        <v>51683</v>
      </c>
      <c r="F835" s="257" t="str">
        <f t="shared" si="39"/>
        <v>2041-42</v>
      </c>
      <c r="G835" s="234"/>
      <c r="H835" s="232" t="s">
        <v>247</v>
      </c>
      <c r="I835" s="235">
        <f t="shared" si="38"/>
        <v>28055.521896044054</v>
      </c>
      <c r="J835" s="258">
        <f>IFERROR(MIN('MP Calculations'!$E$29/I835,1),"-")</f>
        <v>1</v>
      </c>
      <c r="K835" s="259"/>
      <c r="L835" s="235"/>
      <c r="M835" s="235"/>
      <c r="N835" s="235"/>
      <c r="O835" s="296">
        <v>398525.57283467805</v>
      </c>
      <c r="P835" s="260">
        <f t="shared" si="40"/>
        <v>398525.57283467805</v>
      </c>
    </row>
    <row r="836" spans="3:16" x14ac:dyDescent="0.2">
      <c r="C836" s="235"/>
      <c r="D836" s="261" t="s">
        <v>281</v>
      </c>
      <c r="E836" s="216">
        <v>51683</v>
      </c>
      <c r="F836" s="257" t="str">
        <f t="shared" si="39"/>
        <v>2041-42</v>
      </c>
      <c r="G836" s="234"/>
      <c r="H836" s="232" t="s">
        <v>247</v>
      </c>
      <c r="I836" s="235">
        <f t="shared" si="38"/>
        <v>28055.521896044054</v>
      </c>
      <c r="J836" s="258">
        <f>IFERROR(MIN('MP Calculations'!$E$29/I836,1),"-")</f>
        <v>1</v>
      </c>
      <c r="K836" s="259"/>
      <c r="L836" s="235"/>
      <c r="M836" s="235"/>
      <c r="N836" s="235"/>
      <c r="O836" s="296">
        <v>996690.35707835713</v>
      </c>
      <c r="P836" s="260">
        <f t="shared" si="40"/>
        <v>996690.35707835713</v>
      </c>
    </row>
    <row r="837" spans="3:16" x14ac:dyDescent="0.2">
      <c r="C837" s="235"/>
      <c r="D837" s="261" t="s">
        <v>282</v>
      </c>
      <c r="E837" s="216">
        <v>51683</v>
      </c>
      <c r="F837" s="257" t="str">
        <f t="shared" si="39"/>
        <v>2041-42</v>
      </c>
      <c r="G837" s="234"/>
      <c r="H837" s="232" t="s">
        <v>247</v>
      </c>
      <c r="I837" s="235">
        <f t="shared" si="38"/>
        <v>28055.521896044054</v>
      </c>
      <c r="J837" s="258">
        <f>IFERROR(MIN('MP Calculations'!$E$29/I837,1),"-")</f>
        <v>1</v>
      </c>
      <c r="K837" s="259"/>
      <c r="L837" s="235"/>
      <c r="M837" s="235"/>
      <c r="N837" s="235"/>
      <c r="O837" s="296">
        <v>101091.87512839776</v>
      </c>
      <c r="P837" s="260">
        <f t="shared" si="40"/>
        <v>101091.87512839776</v>
      </c>
    </row>
    <row r="838" spans="3:16" x14ac:dyDescent="0.2">
      <c r="C838" s="235"/>
      <c r="D838" s="261" t="s">
        <v>283</v>
      </c>
      <c r="E838" s="216">
        <v>51683</v>
      </c>
      <c r="F838" s="257" t="str">
        <f t="shared" si="39"/>
        <v>2041-42</v>
      </c>
      <c r="G838" s="234"/>
      <c r="H838" s="232" t="s">
        <v>247</v>
      </c>
      <c r="I838" s="235">
        <f t="shared" si="38"/>
        <v>28055.521896044054</v>
      </c>
      <c r="J838" s="258">
        <f>IFERROR(MIN('MP Calculations'!$E$29/I838,1),"-")</f>
        <v>1</v>
      </c>
      <c r="K838" s="259"/>
      <c r="L838" s="235"/>
      <c r="M838" s="235"/>
      <c r="N838" s="235"/>
      <c r="O838" s="296">
        <v>185195.61252503691</v>
      </c>
      <c r="P838" s="260">
        <f t="shared" si="40"/>
        <v>185195.61252503691</v>
      </c>
    </row>
    <row r="839" spans="3:16" x14ac:dyDescent="0.2">
      <c r="C839" s="235"/>
      <c r="D839" s="261" t="s">
        <v>284</v>
      </c>
      <c r="E839" s="216">
        <v>51683</v>
      </c>
      <c r="F839" s="257" t="str">
        <f t="shared" si="39"/>
        <v>2041-42</v>
      </c>
      <c r="G839" s="234"/>
      <c r="H839" s="232" t="s">
        <v>247</v>
      </c>
      <c r="I839" s="235">
        <f t="shared" si="38"/>
        <v>28055.521896044054</v>
      </c>
      <c r="J839" s="258">
        <f>IFERROR(MIN('MP Calculations'!$E$29/I839,1),"-")</f>
        <v>1</v>
      </c>
      <c r="K839" s="259"/>
      <c r="L839" s="235"/>
      <c r="M839" s="235"/>
      <c r="N839" s="235"/>
      <c r="O839" s="296">
        <v>301335.67936647392</v>
      </c>
      <c r="P839" s="260">
        <f t="shared" si="40"/>
        <v>301335.67936647392</v>
      </c>
    </row>
    <row r="840" spans="3:16" x14ac:dyDescent="0.2">
      <c r="C840" s="235"/>
      <c r="D840" s="261" t="s">
        <v>285</v>
      </c>
      <c r="E840" s="216">
        <v>51683</v>
      </c>
      <c r="F840" s="257" t="str">
        <f t="shared" si="39"/>
        <v>2041-42</v>
      </c>
      <c r="G840" s="234"/>
      <c r="H840" s="232" t="s">
        <v>247</v>
      </c>
      <c r="I840" s="235">
        <f t="shared" si="38"/>
        <v>28055.521896044054</v>
      </c>
      <c r="J840" s="258">
        <f>IFERROR(MIN('MP Calculations'!$E$29/I840,1),"-")</f>
        <v>1</v>
      </c>
      <c r="K840" s="259"/>
      <c r="L840" s="235"/>
      <c r="M840" s="235"/>
      <c r="N840" s="235"/>
      <c r="O840" s="296">
        <v>31213.067878170601</v>
      </c>
      <c r="P840" s="260">
        <f t="shared" si="40"/>
        <v>31213.067878170601</v>
      </c>
    </row>
    <row r="841" spans="3:16" x14ac:dyDescent="0.2">
      <c r="C841" s="235"/>
      <c r="D841" s="261" t="s">
        <v>286</v>
      </c>
      <c r="E841" s="216">
        <v>51683</v>
      </c>
      <c r="F841" s="257" t="str">
        <f t="shared" si="39"/>
        <v>2041-42</v>
      </c>
      <c r="G841" s="234"/>
      <c r="H841" s="232" t="s">
        <v>247</v>
      </c>
      <c r="I841" s="235">
        <f t="shared" si="38"/>
        <v>28055.521896044054</v>
      </c>
      <c r="J841" s="258">
        <f>IFERROR(MIN('MP Calculations'!$E$29/I841,1),"-")</f>
        <v>1</v>
      </c>
      <c r="K841" s="259"/>
      <c r="L841" s="235"/>
      <c r="M841" s="235"/>
      <c r="N841" s="235"/>
      <c r="O841" s="296">
        <v>94442.973622790872</v>
      </c>
      <c r="P841" s="260">
        <f t="shared" si="40"/>
        <v>94442.973622790872</v>
      </c>
    </row>
    <row r="842" spans="3:16" x14ac:dyDescent="0.2">
      <c r="C842" s="235"/>
      <c r="D842" s="261" t="s">
        <v>287</v>
      </c>
      <c r="E842" s="216">
        <v>51683</v>
      </c>
      <c r="F842" s="257" t="str">
        <f t="shared" si="39"/>
        <v>2041-42</v>
      </c>
      <c r="G842" s="234"/>
      <c r="H842" s="232" t="s">
        <v>247</v>
      </c>
      <c r="I842" s="235">
        <f t="shared" si="38"/>
        <v>28055.521896044054</v>
      </c>
      <c r="J842" s="258">
        <f>IFERROR(MIN('MP Calculations'!$E$29/I842,1),"-")</f>
        <v>1</v>
      </c>
      <c r="K842" s="259"/>
      <c r="L842" s="235"/>
      <c r="M842" s="235"/>
      <c r="N842" s="235"/>
      <c r="O842" s="296">
        <v>42800.075301796351</v>
      </c>
      <c r="P842" s="260">
        <f t="shared" si="40"/>
        <v>42800.075301796351</v>
      </c>
    </row>
    <row r="843" spans="3:16" x14ac:dyDescent="0.2">
      <c r="C843" s="235"/>
      <c r="D843" s="261" t="s">
        <v>288</v>
      </c>
      <c r="E843" s="216">
        <v>51683</v>
      </c>
      <c r="F843" s="257" t="str">
        <f t="shared" si="39"/>
        <v>2041-42</v>
      </c>
      <c r="G843" s="234"/>
      <c r="H843" s="232" t="s">
        <v>247</v>
      </c>
      <c r="I843" s="235">
        <f t="shared" si="38"/>
        <v>28055.521896044054</v>
      </c>
      <c r="J843" s="258">
        <f>IFERROR(MIN('MP Calculations'!$E$29/I843,1),"-")</f>
        <v>1</v>
      </c>
      <c r="K843" s="259"/>
      <c r="L843" s="235"/>
      <c r="M843" s="235"/>
      <c r="N843" s="235"/>
      <c r="O843" s="296">
        <v>84811.16115640862</v>
      </c>
      <c r="P843" s="260">
        <f t="shared" si="40"/>
        <v>84811.16115640862</v>
      </c>
    </row>
    <row r="844" spans="3:16" x14ac:dyDescent="0.2">
      <c r="C844" s="235"/>
      <c r="D844" s="261" t="s">
        <v>249</v>
      </c>
      <c r="E844" s="216">
        <v>51683</v>
      </c>
      <c r="F844" s="257" t="str">
        <f t="shared" si="39"/>
        <v>2041-42</v>
      </c>
      <c r="G844" s="234"/>
      <c r="H844" s="232" t="s">
        <v>247</v>
      </c>
      <c r="I844" s="235">
        <f t="shared" si="38"/>
        <v>28055.521896044054</v>
      </c>
      <c r="J844" s="258">
        <f>IFERROR(MIN('MP Calculations'!$E$29/I844,1),"-")</f>
        <v>1</v>
      </c>
      <c r="K844" s="259"/>
      <c r="L844" s="235"/>
      <c r="M844" s="235"/>
      <c r="N844" s="235"/>
      <c r="O844" s="296">
        <v>186995.94517187326</v>
      </c>
      <c r="P844" s="260">
        <f t="shared" si="40"/>
        <v>186995.94517187326</v>
      </c>
    </row>
    <row r="845" spans="3:16" x14ac:dyDescent="0.2">
      <c r="C845" s="235"/>
      <c r="D845" s="261" t="s">
        <v>250</v>
      </c>
      <c r="E845" s="216">
        <v>51683</v>
      </c>
      <c r="F845" s="257" t="str">
        <f t="shared" si="39"/>
        <v>2041-42</v>
      </c>
      <c r="G845" s="234"/>
      <c r="H845" s="232" t="s">
        <v>247</v>
      </c>
      <c r="I845" s="235">
        <f t="shared" si="38"/>
        <v>28055.521896044054</v>
      </c>
      <c r="J845" s="258">
        <f>IFERROR(MIN('MP Calculations'!$E$29/I845,1),"-")</f>
        <v>1</v>
      </c>
      <c r="K845" s="259"/>
      <c r="L845" s="235"/>
      <c r="M845" s="235"/>
      <c r="N845" s="235"/>
      <c r="O845" s="296">
        <v>269138.65571916912</v>
      </c>
      <c r="P845" s="260">
        <f t="shared" si="40"/>
        <v>269138.65571916912</v>
      </c>
    </row>
    <row r="846" spans="3:16" x14ac:dyDescent="0.2">
      <c r="C846" s="235"/>
      <c r="D846" s="261" t="s">
        <v>251</v>
      </c>
      <c r="E846" s="216">
        <v>51683</v>
      </c>
      <c r="F846" s="257" t="str">
        <f t="shared" si="39"/>
        <v>2041-42</v>
      </c>
      <c r="G846" s="234"/>
      <c r="H846" s="232" t="s">
        <v>247</v>
      </c>
      <c r="I846" s="235">
        <f t="shared" si="38"/>
        <v>28055.521896044054</v>
      </c>
      <c r="J846" s="258">
        <f>IFERROR(MIN('MP Calculations'!$E$29/I846,1),"-")</f>
        <v>1</v>
      </c>
      <c r="K846" s="259"/>
      <c r="L846" s="235"/>
      <c r="M846" s="235"/>
      <c r="N846" s="235"/>
      <c r="O846" s="296">
        <v>67549.489733881477</v>
      </c>
      <c r="P846" s="260">
        <f t="shared" si="40"/>
        <v>67549.489733881477</v>
      </c>
    </row>
    <row r="847" spans="3:16" x14ac:dyDescent="0.2">
      <c r="C847" s="235"/>
      <c r="D847" s="261" t="s">
        <v>252</v>
      </c>
      <c r="E847" s="216">
        <v>51683</v>
      </c>
      <c r="F847" s="257" t="str">
        <f t="shared" si="39"/>
        <v>2041-42</v>
      </c>
      <c r="G847" s="234"/>
      <c r="H847" s="232" t="s">
        <v>247</v>
      </c>
      <c r="I847" s="235">
        <f t="shared" si="38"/>
        <v>28055.521896044054</v>
      </c>
      <c r="J847" s="258">
        <f>IFERROR(MIN('MP Calculations'!$E$29/I847,1),"-")</f>
        <v>1</v>
      </c>
      <c r="K847" s="259"/>
      <c r="L847" s="235"/>
      <c r="M847" s="235"/>
      <c r="N847" s="235"/>
      <c r="O847" s="296">
        <v>160721.1009807706</v>
      </c>
      <c r="P847" s="260">
        <f t="shared" si="40"/>
        <v>160721.1009807706</v>
      </c>
    </row>
    <row r="848" spans="3:16" x14ac:dyDescent="0.2">
      <c r="C848" s="235"/>
      <c r="D848" s="261" t="s">
        <v>253</v>
      </c>
      <c r="E848" s="216">
        <v>51683</v>
      </c>
      <c r="F848" s="257" t="str">
        <f t="shared" si="39"/>
        <v>2041-42</v>
      </c>
      <c r="G848" s="234"/>
      <c r="H848" s="232" t="s">
        <v>247</v>
      </c>
      <c r="I848" s="235">
        <f t="shared" si="38"/>
        <v>28055.521896044054</v>
      </c>
      <c r="J848" s="258">
        <f>IFERROR(MIN('MP Calculations'!$E$29/I848,1),"-")</f>
        <v>1</v>
      </c>
      <c r="K848" s="259"/>
      <c r="L848" s="235"/>
      <c r="M848" s="235"/>
      <c r="N848" s="235"/>
      <c r="O848" s="296">
        <v>80321.000024767258</v>
      </c>
      <c r="P848" s="260">
        <f t="shared" si="40"/>
        <v>80321.000024767258</v>
      </c>
    </row>
    <row r="849" spans="3:16" x14ac:dyDescent="0.2">
      <c r="C849" s="235"/>
      <c r="D849" s="261" t="s">
        <v>254</v>
      </c>
      <c r="E849" s="216">
        <v>51683</v>
      </c>
      <c r="F849" s="257" t="str">
        <f t="shared" si="39"/>
        <v>2041-42</v>
      </c>
      <c r="G849" s="234"/>
      <c r="H849" s="232" t="s">
        <v>247</v>
      </c>
      <c r="I849" s="235">
        <f t="shared" si="38"/>
        <v>28055.521896044054</v>
      </c>
      <c r="J849" s="258">
        <f>IFERROR(MIN('MP Calculations'!$E$29/I849,1),"-")</f>
        <v>1</v>
      </c>
      <c r="K849" s="259"/>
      <c r="L849" s="235"/>
      <c r="M849" s="235"/>
      <c r="N849" s="235"/>
      <c r="O849" s="296">
        <v>53696.202374175256</v>
      </c>
      <c r="P849" s="260">
        <f t="shared" si="40"/>
        <v>53696.202374175256</v>
      </c>
    </row>
    <row r="850" spans="3:16" x14ac:dyDescent="0.2">
      <c r="C850" s="235"/>
      <c r="D850" s="261" t="s">
        <v>255</v>
      </c>
      <c r="E850" s="216">
        <v>51683</v>
      </c>
      <c r="F850" s="257" t="str">
        <f t="shared" si="39"/>
        <v>2041-42</v>
      </c>
      <c r="G850" s="234"/>
      <c r="H850" s="232" t="s">
        <v>247</v>
      </c>
      <c r="I850" s="235">
        <f t="shared" si="38"/>
        <v>28055.521896044054</v>
      </c>
      <c r="J850" s="258">
        <f>IFERROR(MIN('MP Calculations'!$E$29/I850,1),"-")</f>
        <v>1</v>
      </c>
      <c r="K850" s="259"/>
      <c r="L850" s="235"/>
      <c r="M850" s="235"/>
      <c r="N850" s="235"/>
      <c r="O850" s="296">
        <v>173315.00839212482</v>
      </c>
      <c r="P850" s="260">
        <f t="shared" si="40"/>
        <v>173315.00839212482</v>
      </c>
    </row>
    <row r="851" spans="3:16" x14ac:dyDescent="0.2">
      <c r="C851" s="235"/>
      <c r="D851" s="261" t="s">
        <v>376</v>
      </c>
      <c r="E851" s="216">
        <v>51683</v>
      </c>
      <c r="F851" s="257" t="str">
        <f t="shared" si="39"/>
        <v>2041-42</v>
      </c>
      <c r="G851" s="234"/>
      <c r="H851" s="232" t="s">
        <v>247</v>
      </c>
      <c r="I851" s="235">
        <f t="shared" si="38"/>
        <v>28055.521896044054</v>
      </c>
      <c r="J851" s="258">
        <f>IFERROR(MIN('MP Calculations'!$E$29/I851,1),"-")</f>
        <v>1</v>
      </c>
      <c r="K851" s="259"/>
      <c r="L851" s="235"/>
      <c r="M851" s="235"/>
      <c r="N851" s="235"/>
      <c r="O851" s="296">
        <v>10472.055748594277</v>
      </c>
      <c r="P851" s="260">
        <f t="shared" si="40"/>
        <v>10472.055748594277</v>
      </c>
    </row>
    <row r="852" spans="3:16" x14ac:dyDescent="0.2">
      <c r="C852" s="235"/>
      <c r="D852" s="261" t="s">
        <v>377</v>
      </c>
      <c r="E852" s="216">
        <v>51683</v>
      </c>
      <c r="F852" s="257" t="str">
        <f t="shared" si="39"/>
        <v>2041-42</v>
      </c>
      <c r="G852" s="234"/>
      <c r="H852" s="232" t="s">
        <v>247</v>
      </c>
      <c r="I852" s="235">
        <f t="shared" si="38"/>
        <v>28055.521896044054</v>
      </c>
      <c r="J852" s="258">
        <f>IFERROR(MIN('MP Calculations'!$E$29/I852,1),"-")</f>
        <v>1</v>
      </c>
      <c r="K852" s="259"/>
      <c r="L852" s="235"/>
      <c r="M852" s="235"/>
      <c r="N852" s="235"/>
      <c r="O852" s="296">
        <v>845275.61495488707</v>
      </c>
      <c r="P852" s="260">
        <f t="shared" si="40"/>
        <v>845275.61495488707</v>
      </c>
    </row>
    <row r="853" spans="3:16" x14ac:dyDescent="0.2">
      <c r="C853" s="235"/>
      <c r="D853" s="261" t="s">
        <v>443</v>
      </c>
      <c r="E853" s="216">
        <v>51683</v>
      </c>
      <c r="F853" s="257" t="str">
        <f t="shared" si="39"/>
        <v>2041-42</v>
      </c>
      <c r="G853" s="234"/>
      <c r="H853" s="232" t="s">
        <v>247</v>
      </c>
      <c r="I853" s="235">
        <f t="shared" si="38"/>
        <v>28055.521896044054</v>
      </c>
      <c r="J853" s="258">
        <f>IFERROR(MIN('MP Calculations'!$E$29/I853,1),"-")</f>
        <v>1</v>
      </c>
      <c r="K853" s="259"/>
      <c r="L853" s="235"/>
      <c r="M853" s="235"/>
      <c r="N853" s="235"/>
      <c r="O853" s="296">
        <v>1094.595033550678</v>
      </c>
      <c r="P853" s="260">
        <f t="shared" si="40"/>
        <v>1094.595033550678</v>
      </c>
    </row>
    <row r="854" spans="3:16" x14ac:dyDescent="0.2">
      <c r="C854" s="235"/>
      <c r="D854" s="261" t="s">
        <v>435</v>
      </c>
      <c r="E854" s="216">
        <v>51683</v>
      </c>
      <c r="F854" s="257" t="str">
        <f t="shared" si="39"/>
        <v>2041-42</v>
      </c>
      <c r="G854" s="234"/>
      <c r="H854" s="232" t="s">
        <v>247</v>
      </c>
      <c r="I854" s="235">
        <f t="shared" si="38"/>
        <v>28055.521896044054</v>
      </c>
      <c r="J854" s="258">
        <f>IFERROR(MIN('MP Calculations'!$E$29/I854,1),"-")</f>
        <v>1</v>
      </c>
      <c r="K854" s="259"/>
      <c r="L854" s="235"/>
      <c r="M854" s="235"/>
      <c r="N854" s="235"/>
      <c r="O854" s="296">
        <v>7447.1354106795416</v>
      </c>
      <c r="P854" s="260">
        <f t="shared" si="40"/>
        <v>7447.1354106795416</v>
      </c>
    </row>
    <row r="855" spans="3:16" x14ac:dyDescent="0.2">
      <c r="C855" s="235"/>
      <c r="D855" s="261" t="s">
        <v>350</v>
      </c>
      <c r="E855" s="216">
        <v>51683</v>
      </c>
      <c r="F855" s="257" t="str">
        <f t="shared" si="39"/>
        <v>2041-42</v>
      </c>
      <c r="G855" s="234"/>
      <c r="H855" s="232" t="s">
        <v>247</v>
      </c>
      <c r="I855" s="235">
        <f t="shared" ref="I855:I918" si="41">$I$22</f>
        <v>28055.521896044054</v>
      </c>
      <c r="J855" s="258">
        <f>IFERROR(MIN('MP Calculations'!$E$29/I855,1),"-")</f>
        <v>1</v>
      </c>
      <c r="K855" s="259"/>
      <c r="L855" s="235"/>
      <c r="M855" s="235"/>
      <c r="N855" s="235"/>
      <c r="O855" s="296">
        <v>462099.96433806937</v>
      </c>
      <c r="P855" s="260">
        <f t="shared" si="40"/>
        <v>462099.96433806937</v>
      </c>
    </row>
    <row r="856" spans="3:16" x14ac:dyDescent="0.2">
      <c r="C856" s="235"/>
      <c r="D856" s="261" t="s">
        <v>538</v>
      </c>
      <c r="E856" s="216">
        <v>51683</v>
      </c>
      <c r="F856" s="257" t="str">
        <f t="shared" si="39"/>
        <v>2041-42</v>
      </c>
      <c r="G856" s="234"/>
      <c r="H856" s="232" t="s">
        <v>247</v>
      </c>
      <c r="I856" s="235">
        <f t="shared" si="41"/>
        <v>28055.521896044054</v>
      </c>
      <c r="J856" s="258">
        <f>IFERROR(MIN('MP Calculations'!$E$29/I856,1),"-")</f>
        <v>1</v>
      </c>
      <c r="K856" s="259"/>
      <c r="L856" s="235"/>
      <c r="M856" s="235"/>
      <c r="N856" s="235"/>
      <c r="O856" s="296">
        <v>25463068.467063785</v>
      </c>
      <c r="P856" s="260">
        <f t="shared" si="40"/>
        <v>25463068.467063785</v>
      </c>
    </row>
    <row r="857" spans="3:16" x14ac:dyDescent="0.2">
      <c r="C857" s="235"/>
      <c r="D857" s="261" t="s">
        <v>256</v>
      </c>
      <c r="E857" s="216">
        <v>52048</v>
      </c>
      <c r="F857" s="257" t="str">
        <f t="shared" si="39"/>
        <v>2042-43</v>
      </c>
      <c r="G857" s="234"/>
      <c r="H857" s="232" t="s">
        <v>247</v>
      </c>
      <c r="I857" s="235">
        <f t="shared" si="41"/>
        <v>28055.521896044054</v>
      </c>
      <c r="J857" s="258">
        <f>IFERROR(MIN('MP Calculations'!$E$29/I857,1),"-")</f>
        <v>1</v>
      </c>
      <c r="K857" s="259"/>
      <c r="L857" s="235"/>
      <c r="M857" s="235"/>
      <c r="N857" s="235"/>
      <c r="O857" s="296">
        <v>1473235.9452151051</v>
      </c>
      <c r="P857" s="260">
        <f t="shared" si="40"/>
        <v>1473235.9452151051</v>
      </c>
    </row>
    <row r="858" spans="3:16" x14ac:dyDescent="0.2">
      <c r="C858" s="235"/>
      <c r="D858" s="261" t="s">
        <v>257</v>
      </c>
      <c r="E858" s="216">
        <v>52048</v>
      </c>
      <c r="F858" s="257" t="str">
        <f t="shared" si="39"/>
        <v>2042-43</v>
      </c>
      <c r="G858" s="234"/>
      <c r="H858" s="232" t="s">
        <v>247</v>
      </c>
      <c r="I858" s="235">
        <f t="shared" si="41"/>
        <v>28055.521896044054</v>
      </c>
      <c r="J858" s="258">
        <f>IFERROR(MIN('MP Calculations'!$E$29/I858,1),"-")</f>
        <v>1</v>
      </c>
      <c r="K858" s="259"/>
      <c r="L858" s="235"/>
      <c r="M858" s="235"/>
      <c r="N858" s="235"/>
      <c r="O858" s="296">
        <v>5588205.3766279127</v>
      </c>
      <c r="P858" s="260">
        <f t="shared" si="40"/>
        <v>5588205.3766279127</v>
      </c>
    </row>
    <row r="859" spans="3:16" x14ac:dyDescent="0.2">
      <c r="C859" s="235"/>
      <c r="D859" s="261" t="s">
        <v>258</v>
      </c>
      <c r="E859" s="216">
        <v>52048</v>
      </c>
      <c r="F859" s="257" t="str">
        <f t="shared" si="39"/>
        <v>2042-43</v>
      </c>
      <c r="G859" s="234"/>
      <c r="H859" s="232" t="s">
        <v>247</v>
      </c>
      <c r="I859" s="235">
        <f t="shared" si="41"/>
        <v>28055.521896044054</v>
      </c>
      <c r="J859" s="258">
        <f>IFERROR(MIN('MP Calculations'!$E$29/I859,1),"-")</f>
        <v>1</v>
      </c>
      <c r="K859" s="259"/>
      <c r="L859" s="235"/>
      <c r="M859" s="235"/>
      <c r="N859" s="235"/>
      <c r="O859" s="296">
        <v>151844.63383535945</v>
      </c>
      <c r="P859" s="260">
        <f t="shared" si="40"/>
        <v>151844.63383535945</v>
      </c>
    </row>
    <row r="860" spans="3:16" x14ac:dyDescent="0.2">
      <c r="C860" s="235"/>
      <c r="D860" s="261" t="s">
        <v>259</v>
      </c>
      <c r="E860" s="216">
        <v>52048</v>
      </c>
      <c r="F860" s="257" t="str">
        <f t="shared" si="39"/>
        <v>2042-43</v>
      </c>
      <c r="G860" s="234"/>
      <c r="H860" s="232" t="s">
        <v>247</v>
      </c>
      <c r="I860" s="235">
        <f t="shared" si="41"/>
        <v>28055.521896044054</v>
      </c>
      <c r="J860" s="258">
        <f>IFERROR(MIN('MP Calculations'!$E$29/I860,1),"-")</f>
        <v>1</v>
      </c>
      <c r="K860" s="259"/>
      <c r="L860" s="235"/>
      <c r="M860" s="235"/>
      <c r="N860" s="235"/>
      <c r="O860" s="296">
        <v>2973.8624797266311</v>
      </c>
      <c r="P860" s="260">
        <f t="shared" si="40"/>
        <v>2973.8624797266311</v>
      </c>
    </row>
    <row r="861" spans="3:16" x14ac:dyDescent="0.2">
      <c r="C861" s="235"/>
      <c r="D861" s="261" t="s">
        <v>260</v>
      </c>
      <c r="E861" s="216">
        <v>52048</v>
      </c>
      <c r="F861" s="257" t="str">
        <f t="shared" si="39"/>
        <v>2042-43</v>
      </c>
      <c r="G861" s="234"/>
      <c r="H861" s="232" t="s">
        <v>247</v>
      </c>
      <c r="I861" s="235">
        <f t="shared" si="41"/>
        <v>28055.521896044054</v>
      </c>
      <c r="J861" s="258">
        <f>IFERROR(MIN('MP Calculations'!$E$29/I861,1),"-")</f>
        <v>1</v>
      </c>
      <c r="K861" s="259"/>
      <c r="L861" s="235"/>
      <c r="M861" s="235"/>
      <c r="N861" s="235"/>
      <c r="O861" s="296">
        <v>14456.24896299705</v>
      </c>
      <c r="P861" s="260">
        <f t="shared" si="40"/>
        <v>14456.24896299705</v>
      </c>
    </row>
    <row r="862" spans="3:16" x14ac:dyDescent="0.2">
      <c r="C862" s="235"/>
      <c r="D862" s="261" t="s">
        <v>261</v>
      </c>
      <c r="E862" s="216">
        <v>52048</v>
      </c>
      <c r="F862" s="257" t="str">
        <f t="shared" si="39"/>
        <v>2042-43</v>
      </c>
      <c r="G862" s="234"/>
      <c r="H862" s="232" t="s">
        <v>247</v>
      </c>
      <c r="I862" s="235">
        <f t="shared" si="41"/>
        <v>28055.521896044054</v>
      </c>
      <c r="J862" s="258">
        <f>IFERROR(MIN('MP Calculations'!$E$29/I862,1),"-")</f>
        <v>1</v>
      </c>
      <c r="K862" s="259"/>
      <c r="L862" s="235"/>
      <c r="M862" s="235"/>
      <c r="N862" s="235"/>
      <c r="O862" s="296">
        <v>4478.335667148659</v>
      </c>
      <c r="P862" s="260">
        <f t="shared" si="40"/>
        <v>4478.335667148659</v>
      </c>
    </row>
    <row r="863" spans="3:16" x14ac:dyDescent="0.2">
      <c r="C863" s="235"/>
      <c r="D863" s="261" t="s">
        <v>262</v>
      </c>
      <c r="E863" s="216">
        <v>52048</v>
      </c>
      <c r="F863" s="257" t="str">
        <f t="shared" si="39"/>
        <v>2042-43</v>
      </c>
      <c r="G863" s="234"/>
      <c r="H863" s="232" t="s">
        <v>247</v>
      </c>
      <c r="I863" s="235">
        <f t="shared" si="41"/>
        <v>28055.521896044054</v>
      </c>
      <c r="J863" s="258">
        <f>IFERROR(MIN('MP Calculations'!$E$29/I863,1),"-")</f>
        <v>1</v>
      </c>
      <c r="K863" s="259"/>
      <c r="L863" s="235"/>
      <c r="M863" s="235"/>
      <c r="N863" s="235"/>
      <c r="O863" s="296">
        <v>3616.1743802889478</v>
      </c>
      <c r="P863" s="260">
        <f t="shared" si="40"/>
        <v>3616.1743802889478</v>
      </c>
    </row>
    <row r="864" spans="3:16" x14ac:dyDescent="0.2">
      <c r="C864" s="235"/>
      <c r="D864" s="261" t="s">
        <v>449</v>
      </c>
      <c r="E864" s="216">
        <v>52048</v>
      </c>
      <c r="F864" s="257" t="str">
        <f t="shared" si="39"/>
        <v>2042-43</v>
      </c>
      <c r="G864" s="234"/>
      <c r="H864" s="232" t="s">
        <v>247</v>
      </c>
      <c r="I864" s="235">
        <f t="shared" si="41"/>
        <v>28055.521896044054</v>
      </c>
      <c r="J864" s="258">
        <f>IFERROR(MIN('MP Calculations'!$E$29/I864,1),"-")</f>
        <v>1</v>
      </c>
      <c r="K864" s="259"/>
      <c r="L864" s="235"/>
      <c r="M864" s="235"/>
      <c r="N864" s="235"/>
      <c r="O864" s="296">
        <v>2351067.9214483034</v>
      </c>
      <c r="P864" s="260">
        <f t="shared" si="40"/>
        <v>2351067.9214483034</v>
      </c>
    </row>
    <row r="865" spans="3:16" x14ac:dyDescent="0.2">
      <c r="C865" s="235"/>
      <c r="D865" s="261" t="s">
        <v>450</v>
      </c>
      <c r="E865" s="216">
        <v>52048</v>
      </c>
      <c r="F865" s="257" t="str">
        <f t="shared" si="39"/>
        <v>2042-43</v>
      </c>
      <c r="G865" s="234"/>
      <c r="H865" s="232" t="s">
        <v>247</v>
      </c>
      <c r="I865" s="235">
        <f t="shared" si="41"/>
        <v>28055.521896044054</v>
      </c>
      <c r="J865" s="258">
        <f>IFERROR(MIN('MP Calculations'!$E$29/I865,1),"-")</f>
        <v>1</v>
      </c>
      <c r="K865" s="259"/>
      <c r="L865" s="235"/>
      <c r="M865" s="235"/>
      <c r="N865" s="235"/>
      <c r="O865" s="296">
        <v>12447603.851550924</v>
      </c>
      <c r="P865" s="260">
        <f t="shared" si="40"/>
        <v>12447603.851550924</v>
      </c>
    </row>
    <row r="866" spans="3:16" x14ac:dyDescent="0.2">
      <c r="C866" s="235"/>
      <c r="D866" s="261" t="s">
        <v>451</v>
      </c>
      <c r="E866" s="216">
        <v>52048</v>
      </c>
      <c r="F866" s="257" t="str">
        <f t="shared" si="39"/>
        <v>2042-43</v>
      </c>
      <c r="G866" s="234"/>
      <c r="H866" s="232" t="s">
        <v>247</v>
      </c>
      <c r="I866" s="235">
        <f t="shared" si="41"/>
        <v>28055.521896044054</v>
      </c>
      <c r="J866" s="258">
        <f>IFERROR(MIN('MP Calculations'!$E$29/I866,1),"-")</f>
        <v>1</v>
      </c>
      <c r="K866" s="259"/>
      <c r="L866" s="235"/>
      <c r="M866" s="235"/>
      <c r="N866" s="235"/>
      <c r="O866" s="296">
        <v>3584900.6220634966</v>
      </c>
      <c r="P866" s="260">
        <f t="shared" si="40"/>
        <v>3584900.6220634966</v>
      </c>
    </row>
    <row r="867" spans="3:16" x14ac:dyDescent="0.2">
      <c r="C867" s="235"/>
      <c r="D867" s="261" t="s">
        <v>452</v>
      </c>
      <c r="E867" s="216">
        <v>52048</v>
      </c>
      <c r="F867" s="257" t="str">
        <f t="shared" si="39"/>
        <v>2042-43</v>
      </c>
      <c r="G867" s="234"/>
      <c r="H867" s="232" t="s">
        <v>247</v>
      </c>
      <c r="I867" s="235">
        <f t="shared" si="41"/>
        <v>28055.521896044054</v>
      </c>
      <c r="J867" s="258">
        <f>IFERROR(MIN('MP Calculations'!$E$29/I867,1),"-")</f>
        <v>1</v>
      </c>
      <c r="K867" s="259"/>
      <c r="L867" s="235"/>
      <c r="M867" s="235"/>
      <c r="N867" s="235"/>
      <c r="O867" s="296">
        <v>2830548.0374228088</v>
      </c>
      <c r="P867" s="260">
        <f t="shared" si="40"/>
        <v>2830548.0374228088</v>
      </c>
    </row>
    <row r="868" spans="3:16" x14ac:dyDescent="0.2">
      <c r="C868" s="235"/>
      <c r="D868" s="261" t="s">
        <v>453</v>
      </c>
      <c r="E868" s="216">
        <v>52048</v>
      </c>
      <c r="F868" s="257" t="str">
        <f t="shared" si="39"/>
        <v>2042-43</v>
      </c>
      <c r="G868" s="234"/>
      <c r="H868" s="232" t="s">
        <v>247</v>
      </c>
      <c r="I868" s="235">
        <f t="shared" si="41"/>
        <v>28055.521896044054</v>
      </c>
      <c r="J868" s="258">
        <f>IFERROR(MIN('MP Calculations'!$E$29/I868,1),"-")</f>
        <v>1</v>
      </c>
      <c r="K868" s="259"/>
      <c r="L868" s="235"/>
      <c r="M868" s="235"/>
      <c r="N868" s="235"/>
      <c r="O868" s="296">
        <v>6590325.1984592797</v>
      </c>
      <c r="P868" s="260">
        <f t="shared" si="40"/>
        <v>6590325.1984592797</v>
      </c>
    </row>
    <row r="869" spans="3:16" x14ac:dyDescent="0.2">
      <c r="C869" s="235"/>
      <c r="D869" s="261" t="s">
        <v>454</v>
      </c>
      <c r="E869" s="216">
        <v>52048</v>
      </c>
      <c r="F869" s="257" t="str">
        <f t="shared" si="39"/>
        <v>2042-43</v>
      </c>
      <c r="G869" s="234"/>
      <c r="H869" s="232" t="s">
        <v>247</v>
      </c>
      <c r="I869" s="235">
        <f t="shared" si="41"/>
        <v>28055.521896044054</v>
      </c>
      <c r="J869" s="258">
        <f>IFERROR(MIN('MP Calculations'!$E$29/I869,1),"-")</f>
        <v>1</v>
      </c>
      <c r="K869" s="259"/>
      <c r="L869" s="235"/>
      <c r="M869" s="235"/>
      <c r="N869" s="235"/>
      <c r="O869" s="296">
        <v>6926281.8634029198</v>
      </c>
      <c r="P869" s="260">
        <f t="shared" si="40"/>
        <v>6926281.8634029198</v>
      </c>
    </row>
    <row r="870" spans="3:16" x14ac:dyDescent="0.2">
      <c r="C870" s="235"/>
      <c r="D870" s="261" t="s">
        <v>268</v>
      </c>
      <c r="E870" s="216">
        <v>52048</v>
      </c>
      <c r="F870" s="257" t="str">
        <f t="shared" si="39"/>
        <v>2042-43</v>
      </c>
      <c r="G870" s="234"/>
      <c r="H870" s="232" t="s">
        <v>247</v>
      </c>
      <c r="I870" s="235">
        <f t="shared" si="41"/>
        <v>28055.521896044054</v>
      </c>
      <c r="J870" s="258">
        <f>IFERROR(MIN('MP Calculations'!$E$29/I870,1),"-")</f>
        <v>1</v>
      </c>
      <c r="K870" s="259"/>
      <c r="L870" s="235"/>
      <c r="M870" s="235"/>
      <c r="N870" s="235"/>
      <c r="O870" s="296">
        <v>22290.75389077609</v>
      </c>
      <c r="P870" s="260">
        <f t="shared" si="40"/>
        <v>22290.75389077609</v>
      </c>
    </row>
    <row r="871" spans="3:16" x14ac:dyDescent="0.2">
      <c r="C871" s="235"/>
      <c r="D871" s="261" t="s">
        <v>269</v>
      </c>
      <c r="E871" s="216">
        <v>52048</v>
      </c>
      <c r="F871" s="257" t="str">
        <f t="shared" si="39"/>
        <v>2042-43</v>
      </c>
      <c r="G871" s="234"/>
      <c r="H871" s="232" t="s">
        <v>247</v>
      </c>
      <c r="I871" s="235">
        <f t="shared" si="41"/>
        <v>28055.521896044054</v>
      </c>
      <c r="J871" s="258">
        <f>IFERROR(MIN('MP Calculations'!$E$29/I871,1),"-")</f>
        <v>1</v>
      </c>
      <c r="K871" s="259"/>
      <c r="L871" s="235"/>
      <c r="M871" s="235"/>
      <c r="N871" s="235"/>
      <c r="O871" s="296">
        <v>73249.599979810097</v>
      </c>
      <c r="P871" s="260">
        <f t="shared" si="40"/>
        <v>73249.599979810097</v>
      </c>
    </row>
    <row r="872" spans="3:16" x14ac:dyDescent="0.2">
      <c r="C872" s="235"/>
      <c r="D872" s="261" t="s">
        <v>270</v>
      </c>
      <c r="E872" s="216">
        <v>52048</v>
      </c>
      <c r="F872" s="257" t="str">
        <f t="shared" si="39"/>
        <v>2042-43</v>
      </c>
      <c r="G872" s="234"/>
      <c r="H872" s="232" t="s">
        <v>247</v>
      </c>
      <c r="I872" s="235">
        <f t="shared" si="41"/>
        <v>28055.521896044054</v>
      </c>
      <c r="J872" s="258">
        <f>IFERROR(MIN('MP Calculations'!$E$29/I872,1),"-")</f>
        <v>1</v>
      </c>
      <c r="K872" s="259"/>
      <c r="L872" s="235"/>
      <c r="M872" s="235"/>
      <c r="N872" s="235"/>
      <c r="O872" s="296">
        <v>9492.6668946285954</v>
      </c>
      <c r="P872" s="260">
        <f t="shared" si="40"/>
        <v>9492.6668946285954</v>
      </c>
    </row>
    <row r="873" spans="3:16" x14ac:dyDescent="0.2">
      <c r="C873" s="235"/>
      <c r="D873" s="261" t="s">
        <v>271</v>
      </c>
      <c r="E873" s="216">
        <v>52048</v>
      </c>
      <c r="F873" s="257" t="str">
        <f t="shared" si="39"/>
        <v>2042-43</v>
      </c>
      <c r="G873" s="234"/>
      <c r="H873" s="232" t="s">
        <v>247</v>
      </c>
      <c r="I873" s="235">
        <f t="shared" si="41"/>
        <v>28055.521896044054</v>
      </c>
      <c r="J873" s="258">
        <f>IFERROR(MIN('MP Calculations'!$E$29/I873,1),"-")</f>
        <v>1</v>
      </c>
      <c r="K873" s="259"/>
      <c r="L873" s="235"/>
      <c r="M873" s="235"/>
      <c r="N873" s="235"/>
      <c r="O873" s="296">
        <v>140702.84590644657</v>
      </c>
      <c r="P873" s="260">
        <f t="shared" si="40"/>
        <v>140702.84590644657</v>
      </c>
    </row>
    <row r="874" spans="3:16" x14ac:dyDescent="0.2">
      <c r="C874" s="235"/>
      <c r="D874" s="261" t="s">
        <v>272</v>
      </c>
      <c r="E874" s="216">
        <v>52048</v>
      </c>
      <c r="F874" s="257" t="str">
        <f t="shared" si="39"/>
        <v>2042-43</v>
      </c>
      <c r="G874" s="234"/>
      <c r="H874" s="232" t="s">
        <v>247</v>
      </c>
      <c r="I874" s="235">
        <f t="shared" si="41"/>
        <v>28055.521896044054</v>
      </c>
      <c r="J874" s="258">
        <f>IFERROR(MIN('MP Calculations'!$E$29/I874,1),"-")</f>
        <v>1</v>
      </c>
      <c r="K874" s="259"/>
      <c r="L874" s="235"/>
      <c r="M874" s="235"/>
      <c r="N874" s="235"/>
      <c r="O874" s="296">
        <v>71588.700962512041</v>
      </c>
      <c r="P874" s="260">
        <f t="shared" si="40"/>
        <v>71588.700962512041</v>
      </c>
    </row>
    <row r="875" spans="3:16" x14ac:dyDescent="0.2">
      <c r="C875" s="235"/>
      <c r="D875" s="261" t="s">
        <v>273</v>
      </c>
      <c r="E875" s="216">
        <v>52048</v>
      </c>
      <c r="F875" s="257" t="str">
        <f t="shared" si="39"/>
        <v>2042-43</v>
      </c>
      <c r="G875" s="234"/>
      <c r="H875" s="232" t="s">
        <v>247</v>
      </c>
      <c r="I875" s="235">
        <f t="shared" si="41"/>
        <v>28055.521896044054</v>
      </c>
      <c r="J875" s="258">
        <f>IFERROR(MIN('MP Calculations'!$E$29/I875,1),"-")</f>
        <v>1</v>
      </c>
      <c r="K875" s="259"/>
      <c r="L875" s="235"/>
      <c r="M875" s="235"/>
      <c r="N875" s="235"/>
      <c r="O875" s="296">
        <v>176186.43257079707</v>
      </c>
      <c r="P875" s="260">
        <f t="shared" si="40"/>
        <v>176186.43257079707</v>
      </c>
    </row>
    <row r="876" spans="3:16" x14ac:dyDescent="0.2">
      <c r="C876" s="235"/>
      <c r="D876" s="261" t="s">
        <v>274</v>
      </c>
      <c r="E876" s="216">
        <v>52048</v>
      </c>
      <c r="F876" s="257" t="str">
        <f t="shared" si="39"/>
        <v>2042-43</v>
      </c>
      <c r="G876" s="234"/>
      <c r="H876" s="232" t="s">
        <v>247</v>
      </c>
      <c r="I876" s="235">
        <f t="shared" si="41"/>
        <v>28055.521896044054</v>
      </c>
      <c r="J876" s="258">
        <f>IFERROR(MIN('MP Calculations'!$E$29/I876,1),"-")</f>
        <v>1</v>
      </c>
      <c r="K876" s="259"/>
      <c r="L876" s="235"/>
      <c r="M876" s="235"/>
      <c r="N876" s="235"/>
      <c r="O876" s="296">
        <v>133860.60068579286</v>
      </c>
      <c r="P876" s="260">
        <f t="shared" si="40"/>
        <v>133860.60068579286</v>
      </c>
    </row>
    <row r="877" spans="3:16" x14ac:dyDescent="0.2">
      <c r="C877" s="235"/>
      <c r="D877" s="261" t="s">
        <v>275</v>
      </c>
      <c r="E877" s="216">
        <v>52048</v>
      </c>
      <c r="F877" s="257" t="str">
        <f t="shared" si="39"/>
        <v>2042-43</v>
      </c>
      <c r="G877" s="234"/>
      <c r="H877" s="232" t="s">
        <v>247</v>
      </c>
      <c r="I877" s="235">
        <f t="shared" si="41"/>
        <v>28055.521896044054</v>
      </c>
      <c r="J877" s="258">
        <f>IFERROR(MIN('MP Calculations'!$E$29/I877,1),"-")</f>
        <v>1</v>
      </c>
      <c r="K877" s="259"/>
      <c r="L877" s="235"/>
      <c r="M877" s="235"/>
      <c r="N877" s="235"/>
      <c r="O877" s="296">
        <v>53507.072055845492</v>
      </c>
      <c r="P877" s="260">
        <f t="shared" si="40"/>
        <v>53507.072055845492</v>
      </c>
    </row>
    <row r="878" spans="3:16" x14ac:dyDescent="0.2">
      <c r="C878" s="235"/>
      <c r="D878" s="261" t="s">
        <v>276</v>
      </c>
      <c r="E878" s="216">
        <v>52048</v>
      </c>
      <c r="F878" s="257" t="str">
        <f t="shared" si="39"/>
        <v>2042-43</v>
      </c>
      <c r="G878" s="234"/>
      <c r="H878" s="232" t="s">
        <v>247</v>
      </c>
      <c r="I878" s="235">
        <f t="shared" si="41"/>
        <v>28055.521896044054</v>
      </c>
      <c r="J878" s="258">
        <f>IFERROR(MIN('MP Calculations'!$E$29/I878,1),"-")</f>
        <v>1</v>
      </c>
      <c r="K878" s="259"/>
      <c r="L878" s="235"/>
      <c r="M878" s="235"/>
      <c r="N878" s="235"/>
      <c r="O878" s="296">
        <v>125257.5998305338</v>
      </c>
      <c r="P878" s="260">
        <f t="shared" si="40"/>
        <v>125257.5998305338</v>
      </c>
    </row>
    <row r="879" spans="3:16" x14ac:dyDescent="0.2">
      <c r="C879" s="235"/>
      <c r="D879" s="261" t="s">
        <v>277</v>
      </c>
      <c r="E879" s="216">
        <v>52048</v>
      </c>
      <c r="F879" s="257" t="str">
        <f t="shared" si="39"/>
        <v>2042-43</v>
      </c>
      <c r="G879" s="234"/>
      <c r="H879" s="232" t="s">
        <v>247</v>
      </c>
      <c r="I879" s="235">
        <f t="shared" si="41"/>
        <v>28055.521896044054</v>
      </c>
      <c r="J879" s="258">
        <f>IFERROR(MIN('MP Calculations'!$E$29/I879,1),"-")</f>
        <v>1</v>
      </c>
      <c r="K879" s="259"/>
      <c r="L879" s="235"/>
      <c r="M879" s="235"/>
      <c r="N879" s="235"/>
      <c r="O879" s="296">
        <v>248776.83840136995</v>
      </c>
      <c r="P879" s="260">
        <f t="shared" si="40"/>
        <v>248776.83840136995</v>
      </c>
    </row>
    <row r="880" spans="3:16" x14ac:dyDescent="0.2">
      <c r="C880" s="235"/>
      <c r="D880" s="261" t="s">
        <v>278</v>
      </c>
      <c r="E880" s="216">
        <v>52048</v>
      </c>
      <c r="F880" s="257" t="str">
        <f t="shared" si="39"/>
        <v>2042-43</v>
      </c>
      <c r="G880" s="234"/>
      <c r="H880" s="232" t="s">
        <v>247</v>
      </c>
      <c r="I880" s="235">
        <f t="shared" si="41"/>
        <v>28055.521896044054</v>
      </c>
      <c r="J880" s="258">
        <f>IFERROR(MIN('MP Calculations'!$E$29/I880,1),"-")</f>
        <v>1</v>
      </c>
      <c r="K880" s="259"/>
      <c r="L880" s="235"/>
      <c r="M880" s="235"/>
      <c r="N880" s="235"/>
      <c r="O880" s="296">
        <v>127697.3492848739</v>
      </c>
      <c r="P880" s="260">
        <f t="shared" si="40"/>
        <v>127697.3492848739</v>
      </c>
    </row>
    <row r="881" spans="3:16" x14ac:dyDescent="0.2">
      <c r="C881" s="235"/>
      <c r="D881" s="261" t="s">
        <v>279</v>
      </c>
      <c r="E881" s="216">
        <v>52048</v>
      </c>
      <c r="F881" s="257" t="str">
        <f t="shared" si="39"/>
        <v>2042-43</v>
      </c>
      <c r="G881" s="234"/>
      <c r="H881" s="232" t="s">
        <v>247</v>
      </c>
      <c r="I881" s="235">
        <f t="shared" si="41"/>
        <v>28055.521896044054</v>
      </c>
      <c r="J881" s="258">
        <f>IFERROR(MIN('MP Calculations'!$E$29/I881,1),"-")</f>
        <v>1</v>
      </c>
      <c r="K881" s="259"/>
      <c r="L881" s="235"/>
      <c r="M881" s="235"/>
      <c r="N881" s="235"/>
      <c r="O881" s="296">
        <v>181014.11312351533</v>
      </c>
      <c r="P881" s="260">
        <f t="shared" si="40"/>
        <v>181014.11312351533</v>
      </c>
    </row>
    <row r="882" spans="3:16" x14ac:dyDescent="0.2">
      <c r="C882" s="235"/>
      <c r="D882" s="261" t="s">
        <v>280</v>
      </c>
      <c r="E882" s="216">
        <v>52048</v>
      </c>
      <c r="F882" s="257" t="str">
        <f t="shared" si="39"/>
        <v>2042-43</v>
      </c>
      <c r="G882" s="234"/>
      <c r="H882" s="232" t="s">
        <v>247</v>
      </c>
      <c r="I882" s="235">
        <f t="shared" si="41"/>
        <v>28055.521896044054</v>
      </c>
      <c r="J882" s="258">
        <f>IFERROR(MIN('MP Calculations'!$E$29/I882,1),"-")</f>
        <v>1</v>
      </c>
      <c r="K882" s="259"/>
      <c r="L882" s="235"/>
      <c r="M882" s="235"/>
      <c r="N882" s="235"/>
      <c r="O882" s="296">
        <v>325927.11726785032</v>
      </c>
      <c r="P882" s="260">
        <f t="shared" si="40"/>
        <v>325927.11726785032</v>
      </c>
    </row>
    <row r="883" spans="3:16" x14ac:dyDescent="0.2">
      <c r="C883" s="235"/>
      <c r="D883" s="261" t="s">
        <v>281</v>
      </c>
      <c r="E883" s="216">
        <v>52048</v>
      </c>
      <c r="F883" s="257" t="str">
        <f t="shared" si="39"/>
        <v>2042-43</v>
      </c>
      <c r="G883" s="234"/>
      <c r="H883" s="232" t="s">
        <v>247</v>
      </c>
      <c r="I883" s="235">
        <f t="shared" si="41"/>
        <v>28055.521896044054</v>
      </c>
      <c r="J883" s="258">
        <f>IFERROR(MIN('MP Calculations'!$E$29/I883,1),"-")</f>
        <v>1</v>
      </c>
      <c r="K883" s="259"/>
      <c r="L883" s="235"/>
      <c r="M883" s="235"/>
      <c r="N883" s="235"/>
      <c r="O883" s="296">
        <v>788603.7733533812</v>
      </c>
      <c r="P883" s="260">
        <f t="shared" si="40"/>
        <v>788603.7733533812</v>
      </c>
    </row>
    <row r="884" spans="3:16" x14ac:dyDescent="0.2">
      <c r="C884" s="235"/>
      <c r="D884" s="261" t="s">
        <v>282</v>
      </c>
      <c r="E884" s="216">
        <v>52048</v>
      </c>
      <c r="F884" s="257" t="str">
        <f t="shared" si="39"/>
        <v>2042-43</v>
      </c>
      <c r="G884" s="234"/>
      <c r="H884" s="232" t="s">
        <v>247</v>
      </c>
      <c r="I884" s="235">
        <f t="shared" si="41"/>
        <v>28055.521896044054</v>
      </c>
      <c r="J884" s="258">
        <f>IFERROR(MIN('MP Calculations'!$E$29/I884,1),"-")</f>
        <v>1</v>
      </c>
      <c r="K884" s="259"/>
      <c r="L884" s="235"/>
      <c r="M884" s="235"/>
      <c r="N884" s="235"/>
      <c r="O884" s="296">
        <v>102157.62322866927</v>
      </c>
      <c r="P884" s="260">
        <f t="shared" si="40"/>
        <v>102157.62322866927</v>
      </c>
    </row>
    <row r="885" spans="3:16" x14ac:dyDescent="0.2">
      <c r="C885" s="235"/>
      <c r="D885" s="261" t="s">
        <v>283</v>
      </c>
      <c r="E885" s="216">
        <v>52048</v>
      </c>
      <c r="F885" s="257" t="str">
        <f t="shared" ref="F885:F948" si="42">IF(E885="","-",IF(E885&lt;$E$15,"ERROR - date outside of range",IF(MONTH(E885)&gt;=7,YEAR(E885)&amp;"-"&amp;RIGHT(YEAR(E885),2)+1,YEAR(E885)-1&amp;"-"&amp;RIGHT(YEAR(E885),2))))</f>
        <v>2042-43</v>
      </c>
      <c r="G885" s="234"/>
      <c r="H885" s="232" t="s">
        <v>247</v>
      </c>
      <c r="I885" s="235">
        <f t="shared" si="41"/>
        <v>28055.521896044054</v>
      </c>
      <c r="J885" s="258">
        <f>IFERROR(MIN('MP Calculations'!$E$29/I885,1),"-")</f>
        <v>1</v>
      </c>
      <c r="K885" s="259"/>
      <c r="L885" s="235"/>
      <c r="M885" s="235"/>
      <c r="N885" s="235"/>
      <c r="O885" s="296">
        <v>146530.92388075852</v>
      </c>
      <c r="P885" s="260">
        <f t="shared" ref="P885:P948" si="43">IF(O885="-","-",IF(E885&lt;$E$15,0,O885*J885))</f>
        <v>146530.92388075852</v>
      </c>
    </row>
    <row r="886" spans="3:16" x14ac:dyDescent="0.2">
      <c r="C886" s="235"/>
      <c r="D886" s="261" t="s">
        <v>284</v>
      </c>
      <c r="E886" s="216">
        <v>52048</v>
      </c>
      <c r="F886" s="257" t="str">
        <f t="shared" si="42"/>
        <v>2042-43</v>
      </c>
      <c r="G886" s="234"/>
      <c r="H886" s="232" t="s">
        <v>247</v>
      </c>
      <c r="I886" s="235">
        <f t="shared" si="41"/>
        <v>28055.521896044054</v>
      </c>
      <c r="J886" s="258">
        <f>IFERROR(MIN('MP Calculations'!$E$29/I886,1),"-")</f>
        <v>1</v>
      </c>
      <c r="K886" s="259"/>
      <c r="L886" s="235"/>
      <c r="M886" s="235"/>
      <c r="N886" s="235"/>
      <c r="O886" s="296">
        <v>303594.6061084246</v>
      </c>
      <c r="P886" s="260">
        <f t="shared" si="43"/>
        <v>303594.6061084246</v>
      </c>
    </row>
    <row r="887" spans="3:16" x14ac:dyDescent="0.2">
      <c r="C887" s="235"/>
      <c r="D887" s="261" t="s">
        <v>285</v>
      </c>
      <c r="E887" s="216">
        <v>52048</v>
      </c>
      <c r="F887" s="257" t="str">
        <f t="shared" si="42"/>
        <v>2042-43</v>
      </c>
      <c r="G887" s="234"/>
      <c r="H887" s="232" t="s">
        <v>247</v>
      </c>
      <c r="I887" s="235">
        <f t="shared" si="41"/>
        <v>28055.521896044054</v>
      </c>
      <c r="J887" s="258">
        <f>IFERROR(MIN('MP Calculations'!$E$29/I887,1),"-")</f>
        <v>1</v>
      </c>
      <c r="K887" s="259"/>
      <c r="L887" s="235"/>
      <c r="M887" s="235"/>
      <c r="N887" s="235"/>
      <c r="O887" s="296">
        <v>29668.113947864247</v>
      </c>
      <c r="P887" s="260">
        <f t="shared" si="43"/>
        <v>29668.113947864247</v>
      </c>
    </row>
    <row r="888" spans="3:16" x14ac:dyDescent="0.2">
      <c r="C888" s="235"/>
      <c r="D888" s="261" t="s">
        <v>286</v>
      </c>
      <c r="E888" s="216">
        <v>52048</v>
      </c>
      <c r="F888" s="257" t="str">
        <f t="shared" si="42"/>
        <v>2042-43</v>
      </c>
      <c r="G888" s="234"/>
      <c r="H888" s="232" t="s">
        <v>247</v>
      </c>
      <c r="I888" s="235">
        <f t="shared" si="41"/>
        <v>28055.521896044054</v>
      </c>
      <c r="J888" s="258">
        <f>IFERROR(MIN('MP Calculations'!$E$29/I888,1),"-")</f>
        <v>1</v>
      </c>
      <c r="K888" s="259"/>
      <c r="L888" s="235"/>
      <c r="M888" s="235"/>
      <c r="N888" s="235"/>
      <c r="O888" s="296">
        <v>89768.327610490524</v>
      </c>
      <c r="P888" s="260">
        <f t="shared" si="43"/>
        <v>89768.327610490524</v>
      </c>
    </row>
    <row r="889" spans="3:16" x14ac:dyDescent="0.2">
      <c r="C889" s="235"/>
      <c r="D889" s="261" t="s">
        <v>287</v>
      </c>
      <c r="E889" s="216">
        <v>52048</v>
      </c>
      <c r="F889" s="257" t="str">
        <f t="shared" si="42"/>
        <v>2042-43</v>
      </c>
      <c r="G889" s="234"/>
      <c r="H889" s="232" t="s">
        <v>247</v>
      </c>
      <c r="I889" s="235">
        <f t="shared" si="41"/>
        <v>28055.521896044054</v>
      </c>
      <c r="J889" s="258">
        <f>IFERROR(MIN('MP Calculations'!$E$29/I889,1),"-")</f>
        <v>1</v>
      </c>
      <c r="K889" s="259"/>
      <c r="L889" s="235"/>
      <c r="M889" s="235"/>
      <c r="N889" s="235"/>
      <c r="O889" s="296">
        <v>44145.733420027893</v>
      </c>
      <c r="P889" s="260">
        <f t="shared" si="43"/>
        <v>44145.733420027893</v>
      </c>
    </row>
    <row r="890" spans="3:16" x14ac:dyDescent="0.2">
      <c r="C890" s="235"/>
      <c r="D890" s="261" t="s">
        <v>288</v>
      </c>
      <c r="E890" s="216">
        <v>52048</v>
      </c>
      <c r="F890" s="257" t="str">
        <f t="shared" si="42"/>
        <v>2042-43</v>
      </c>
      <c r="G890" s="234"/>
      <c r="H890" s="232" t="s">
        <v>247</v>
      </c>
      <c r="I890" s="235">
        <f t="shared" si="41"/>
        <v>28055.521896044054</v>
      </c>
      <c r="J890" s="258">
        <f>IFERROR(MIN('MP Calculations'!$E$29/I890,1),"-")</f>
        <v>1</v>
      </c>
      <c r="K890" s="259"/>
      <c r="L890" s="235"/>
      <c r="M890" s="235"/>
      <c r="N890" s="235"/>
      <c r="O890" s="296">
        <v>85210.782917978853</v>
      </c>
      <c r="P890" s="260">
        <f t="shared" si="43"/>
        <v>85210.782917978853</v>
      </c>
    </row>
    <row r="891" spans="3:16" x14ac:dyDescent="0.2">
      <c r="C891" s="235"/>
      <c r="D891" s="261" t="s">
        <v>289</v>
      </c>
      <c r="E891" s="216">
        <v>52048</v>
      </c>
      <c r="F891" s="257" t="str">
        <f t="shared" si="42"/>
        <v>2042-43</v>
      </c>
      <c r="G891" s="234"/>
      <c r="H891" s="232" t="s">
        <v>247</v>
      </c>
      <c r="I891" s="235">
        <f t="shared" si="41"/>
        <v>28055.521896044054</v>
      </c>
      <c r="J891" s="258">
        <f>IFERROR(MIN('MP Calculations'!$E$29/I891,1),"-")</f>
        <v>1</v>
      </c>
      <c r="K891" s="259"/>
      <c r="L891" s="235"/>
      <c r="M891" s="235"/>
      <c r="N891" s="235"/>
      <c r="O891" s="296">
        <v>28243.246618370908</v>
      </c>
      <c r="P891" s="260">
        <f t="shared" si="43"/>
        <v>28243.246618370908</v>
      </c>
    </row>
    <row r="892" spans="3:16" x14ac:dyDescent="0.2">
      <c r="C892" s="235"/>
      <c r="D892" s="261" t="s">
        <v>290</v>
      </c>
      <c r="E892" s="216">
        <v>52048</v>
      </c>
      <c r="F892" s="257" t="str">
        <f t="shared" si="42"/>
        <v>2042-43</v>
      </c>
      <c r="G892" s="234"/>
      <c r="H892" s="232" t="s">
        <v>247</v>
      </c>
      <c r="I892" s="235">
        <f t="shared" si="41"/>
        <v>28055.521896044054</v>
      </c>
      <c r="J892" s="258">
        <f>IFERROR(MIN('MP Calculations'!$E$29/I892,1),"-")</f>
        <v>1</v>
      </c>
      <c r="K892" s="259"/>
      <c r="L892" s="235"/>
      <c r="M892" s="235"/>
      <c r="N892" s="235"/>
      <c r="O892" s="296">
        <v>33319.869409054758</v>
      </c>
      <c r="P892" s="260">
        <f t="shared" si="43"/>
        <v>33319.869409054758</v>
      </c>
    </row>
    <row r="893" spans="3:16" x14ac:dyDescent="0.2">
      <c r="C893" s="235"/>
      <c r="D893" s="261" t="s">
        <v>291</v>
      </c>
      <c r="E893" s="216">
        <v>52048</v>
      </c>
      <c r="F893" s="257" t="str">
        <f t="shared" si="42"/>
        <v>2042-43</v>
      </c>
      <c r="G893" s="234"/>
      <c r="H893" s="232" t="s">
        <v>247</v>
      </c>
      <c r="I893" s="235">
        <f t="shared" si="41"/>
        <v>28055.521896044054</v>
      </c>
      <c r="J893" s="258">
        <f>IFERROR(MIN('MP Calculations'!$E$29/I893,1),"-")</f>
        <v>1</v>
      </c>
      <c r="K893" s="259"/>
      <c r="L893" s="235"/>
      <c r="M893" s="235"/>
      <c r="N893" s="235"/>
      <c r="O893" s="296">
        <v>81625.538208083439</v>
      </c>
      <c r="P893" s="260">
        <f t="shared" si="43"/>
        <v>81625.538208083439</v>
      </c>
    </row>
    <row r="894" spans="3:16" x14ac:dyDescent="0.2">
      <c r="C894" s="235"/>
      <c r="D894" s="261" t="s">
        <v>292</v>
      </c>
      <c r="E894" s="216">
        <v>52048</v>
      </c>
      <c r="F894" s="257" t="str">
        <f t="shared" si="42"/>
        <v>2042-43</v>
      </c>
      <c r="G894" s="234"/>
      <c r="H894" s="232" t="s">
        <v>247</v>
      </c>
      <c r="I894" s="235">
        <f t="shared" si="41"/>
        <v>28055.521896044054</v>
      </c>
      <c r="J894" s="258">
        <f>IFERROR(MIN('MP Calculations'!$E$29/I894,1),"-")</f>
        <v>1</v>
      </c>
      <c r="K894" s="259"/>
      <c r="L894" s="235"/>
      <c r="M894" s="235"/>
      <c r="N894" s="235"/>
      <c r="O894" s="296">
        <v>25528.136769932873</v>
      </c>
      <c r="P894" s="260">
        <f t="shared" si="43"/>
        <v>25528.136769932873</v>
      </c>
    </row>
    <row r="895" spans="3:16" x14ac:dyDescent="0.2">
      <c r="C895" s="235"/>
      <c r="D895" s="261" t="s">
        <v>293</v>
      </c>
      <c r="E895" s="216">
        <v>52048</v>
      </c>
      <c r="F895" s="257" t="str">
        <f t="shared" si="42"/>
        <v>2042-43</v>
      </c>
      <c r="G895" s="234"/>
      <c r="H895" s="232" t="s">
        <v>247</v>
      </c>
      <c r="I895" s="235">
        <f t="shared" si="41"/>
        <v>28055.521896044054</v>
      </c>
      <c r="J895" s="258">
        <f>IFERROR(MIN('MP Calculations'!$E$29/I895,1),"-")</f>
        <v>1</v>
      </c>
      <c r="K895" s="259"/>
      <c r="L895" s="235"/>
      <c r="M895" s="235"/>
      <c r="N895" s="235"/>
      <c r="O895" s="296">
        <v>197950.60451863875</v>
      </c>
      <c r="P895" s="260">
        <f t="shared" si="43"/>
        <v>197950.60451863875</v>
      </c>
    </row>
    <row r="896" spans="3:16" x14ac:dyDescent="0.2">
      <c r="C896" s="235"/>
      <c r="D896" s="261" t="s">
        <v>249</v>
      </c>
      <c r="E896" s="216">
        <v>52048</v>
      </c>
      <c r="F896" s="257" t="str">
        <f t="shared" si="42"/>
        <v>2042-43</v>
      </c>
      <c r="G896" s="234"/>
      <c r="H896" s="232" t="s">
        <v>247</v>
      </c>
      <c r="I896" s="235">
        <f t="shared" si="41"/>
        <v>28055.521896044054</v>
      </c>
      <c r="J896" s="258">
        <f>IFERROR(MIN('MP Calculations'!$E$29/I896,1),"-")</f>
        <v>1</v>
      </c>
      <c r="K896" s="259"/>
      <c r="L896" s="235"/>
      <c r="M896" s="235"/>
      <c r="N896" s="235"/>
      <c r="O896" s="296">
        <v>193570.97262859467</v>
      </c>
      <c r="P896" s="260">
        <f t="shared" si="43"/>
        <v>193570.97262859467</v>
      </c>
    </row>
    <row r="897" spans="3:16" x14ac:dyDescent="0.2">
      <c r="C897" s="235"/>
      <c r="D897" s="261" t="s">
        <v>250</v>
      </c>
      <c r="E897" s="216">
        <v>52048</v>
      </c>
      <c r="F897" s="257" t="str">
        <f t="shared" si="42"/>
        <v>2042-43</v>
      </c>
      <c r="G897" s="234"/>
      <c r="H897" s="232" t="s">
        <v>247</v>
      </c>
      <c r="I897" s="235">
        <f t="shared" si="41"/>
        <v>28055.521896044054</v>
      </c>
      <c r="J897" s="258">
        <f>IFERROR(MIN('MP Calculations'!$E$29/I897,1),"-")</f>
        <v>1</v>
      </c>
      <c r="K897" s="259"/>
      <c r="L897" s="235"/>
      <c r="M897" s="235"/>
      <c r="N897" s="235"/>
      <c r="O897" s="296">
        <v>278601.93070832535</v>
      </c>
      <c r="P897" s="260">
        <f t="shared" si="43"/>
        <v>278601.93070832535</v>
      </c>
    </row>
    <row r="898" spans="3:16" x14ac:dyDescent="0.2">
      <c r="C898" s="235"/>
      <c r="D898" s="261" t="s">
        <v>251</v>
      </c>
      <c r="E898" s="216">
        <v>52048</v>
      </c>
      <c r="F898" s="257" t="str">
        <f t="shared" si="42"/>
        <v>2042-43</v>
      </c>
      <c r="G898" s="234"/>
      <c r="H898" s="232" t="s">
        <v>247</v>
      </c>
      <c r="I898" s="235">
        <f t="shared" si="41"/>
        <v>28055.521896044054</v>
      </c>
      <c r="J898" s="258">
        <f>IFERROR(MIN('MP Calculations'!$E$29/I898,1),"-")</f>
        <v>1</v>
      </c>
      <c r="K898" s="259"/>
      <c r="L898" s="235"/>
      <c r="M898" s="235"/>
      <c r="N898" s="235"/>
      <c r="O898" s="296">
        <v>69924.620110529853</v>
      </c>
      <c r="P898" s="260">
        <f t="shared" si="43"/>
        <v>69924.620110529853</v>
      </c>
    </row>
    <row r="899" spans="3:16" x14ac:dyDescent="0.2">
      <c r="C899" s="235"/>
      <c r="D899" s="261" t="s">
        <v>252</v>
      </c>
      <c r="E899" s="216">
        <v>52048</v>
      </c>
      <c r="F899" s="257" t="str">
        <f t="shared" si="42"/>
        <v>2042-43</v>
      </c>
      <c r="G899" s="234"/>
      <c r="H899" s="232" t="s">
        <v>247</v>
      </c>
      <c r="I899" s="235">
        <f t="shared" si="41"/>
        <v>28055.521896044054</v>
      </c>
      <c r="J899" s="258">
        <f>IFERROR(MIN('MP Calculations'!$E$29/I899,1),"-")</f>
        <v>1</v>
      </c>
      <c r="K899" s="259"/>
      <c r="L899" s="235"/>
      <c r="M899" s="235"/>
      <c r="N899" s="235"/>
      <c r="O899" s="296">
        <v>166372.26978473461</v>
      </c>
      <c r="P899" s="260">
        <f t="shared" si="43"/>
        <v>166372.26978473461</v>
      </c>
    </row>
    <row r="900" spans="3:16" x14ac:dyDescent="0.2">
      <c r="C900" s="235"/>
      <c r="D900" s="261" t="s">
        <v>253</v>
      </c>
      <c r="E900" s="216">
        <v>52048</v>
      </c>
      <c r="F900" s="257" t="str">
        <f t="shared" si="42"/>
        <v>2042-43</v>
      </c>
      <c r="G900" s="234"/>
      <c r="H900" s="232" t="s">
        <v>247</v>
      </c>
      <c r="I900" s="235">
        <f t="shared" si="41"/>
        <v>28055.521896044054</v>
      </c>
      <c r="J900" s="258">
        <f>IFERROR(MIN('MP Calculations'!$E$29/I900,1),"-")</f>
        <v>1</v>
      </c>
      <c r="K900" s="259"/>
      <c r="L900" s="235"/>
      <c r="M900" s="235"/>
      <c r="N900" s="235"/>
      <c r="O900" s="296">
        <v>83145.19377949684</v>
      </c>
      <c r="P900" s="260">
        <f t="shared" si="43"/>
        <v>83145.19377949684</v>
      </c>
    </row>
    <row r="901" spans="3:16" x14ac:dyDescent="0.2">
      <c r="C901" s="235"/>
      <c r="D901" s="261" t="s">
        <v>254</v>
      </c>
      <c r="E901" s="216">
        <v>52048</v>
      </c>
      <c r="F901" s="257" t="str">
        <f t="shared" si="42"/>
        <v>2042-43</v>
      </c>
      <c r="G901" s="234"/>
      <c r="H901" s="232" t="s">
        <v>247</v>
      </c>
      <c r="I901" s="235">
        <f t="shared" si="41"/>
        <v>28055.521896044054</v>
      </c>
      <c r="J901" s="258">
        <f>IFERROR(MIN('MP Calculations'!$E$29/I901,1),"-")</f>
        <v>1</v>
      </c>
      <c r="K901" s="259"/>
      <c r="L901" s="235"/>
      <c r="M901" s="235"/>
      <c r="N901" s="235"/>
      <c r="O901" s="296">
        <v>55584.232644603668</v>
      </c>
      <c r="P901" s="260">
        <f t="shared" si="43"/>
        <v>55584.232644603668</v>
      </c>
    </row>
    <row r="902" spans="3:16" x14ac:dyDescent="0.2">
      <c r="C902" s="235"/>
      <c r="D902" s="261" t="s">
        <v>255</v>
      </c>
      <c r="E902" s="216">
        <v>52048</v>
      </c>
      <c r="F902" s="257" t="str">
        <f t="shared" si="42"/>
        <v>2042-43</v>
      </c>
      <c r="G902" s="234"/>
      <c r="H902" s="232" t="s">
        <v>247</v>
      </c>
      <c r="I902" s="235">
        <f t="shared" si="41"/>
        <v>28055.521896044054</v>
      </c>
      <c r="J902" s="258">
        <f>IFERROR(MIN('MP Calculations'!$E$29/I902,1),"-")</f>
        <v>1</v>
      </c>
      <c r="K902" s="259"/>
      <c r="L902" s="235"/>
      <c r="M902" s="235"/>
      <c r="N902" s="235"/>
      <c r="O902" s="296">
        <v>179408.99581946034</v>
      </c>
      <c r="P902" s="260">
        <f t="shared" si="43"/>
        <v>179408.99581946034</v>
      </c>
    </row>
    <row r="903" spans="3:16" x14ac:dyDescent="0.2">
      <c r="C903" s="235"/>
      <c r="D903" s="261" t="s">
        <v>376</v>
      </c>
      <c r="E903" s="216">
        <v>52048</v>
      </c>
      <c r="F903" s="257" t="str">
        <f t="shared" si="42"/>
        <v>2042-43</v>
      </c>
      <c r="G903" s="234"/>
      <c r="H903" s="232" t="s">
        <v>247</v>
      </c>
      <c r="I903" s="235">
        <f t="shared" si="41"/>
        <v>28055.521896044054</v>
      </c>
      <c r="J903" s="258">
        <f>IFERROR(MIN('MP Calculations'!$E$29/I903,1),"-")</f>
        <v>1</v>
      </c>
      <c r="K903" s="259"/>
      <c r="L903" s="235"/>
      <c r="M903" s="235"/>
      <c r="N903" s="235"/>
      <c r="O903" s="296">
        <v>6534.5047782632882</v>
      </c>
      <c r="P903" s="260">
        <f t="shared" si="43"/>
        <v>6534.5047782632882</v>
      </c>
    </row>
    <row r="904" spans="3:16" x14ac:dyDescent="0.2">
      <c r="C904" s="235"/>
      <c r="D904" s="261" t="s">
        <v>377</v>
      </c>
      <c r="E904" s="216">
        <v>52048</v>
      </c>
      <c r="F904" s="257" t="str">
        <f t="shared" si="42"/>
        <v>2042-43</v>
      </c>
      <c r="G904" s="234"/>
      <c r="H904" s="232" t="s">
        <v>247</v>
      </c>
      <c r="I904" s="235">
        <f t="shared" si="41"/>
        <v>28055.521896044054</v>
      </c>
      <c r="J904" s="258">
        <f>IFERROR(MIN('MP Calculations'!$E$29/I904,1),"-")</f>
        <v>1</v>
      </c>
      <c r="K904" s="259"/>
      <c r="L904" s="235"/>
      <c r="M904" s="235"/>
      <c r="N904" s="235"/>
      <c r="O904" s="296">
        <v>1121448.1744803225</v>
      </c>
      <c r="P904" s="260">
        <f t="shared" si="43"/>
        <v>1121448.1744803225</v>
      </c>
    </row>
    <row r="905" spans="3:16" x14ac:dyDescent="0.2">
      <c r="C905" s="235"/>
      <c r="D905" s="261" t="s">
        <v>443</v>
      </c>
      <c r="E905" s="216">
        <v>52048</v>
      </c>
      <c r="F905" s="257" t="str">
        <f t="shared" si="42"/>
        <v>2042-43</v>
      </c>
      <c r="G905" s="234"/>
      <c r="H905" s="232" t="s">
        <v>247</v>
      </c>
      <c r="I905" s="235">
        <f t="shared" si="41"/>
        <v>28055.521896044054</v>
      </c>
      <c r="J905" s="258">
        <f>IFERROR(MIN('MP Calculations'!$E$29/I905,1),"-")</f>
        <v>1</v>
      </c>
      <c r="K905" s="259"/>
      <c r="L905" s="235"/>
      <c r="M905" s="235"/>
      <c r="N905" s="235"/>
      <c r="O905" s="296">
        <v>1897.2132302381231</v>
      </c>
      <c r="P905" s="260">
        <f t="shared" si="43"/>
        <v>1897.2132302381231</v>
      </c>
    </row>
    <row r="906" spans="3:16" x14ac:dyDescent="0.2">
      <c r="C906" s="235"/>
      <c r="D906" s="261" t="s">
        <v>435</v>
      </c>
      <c r="E906" s="216">
        <v>52048</v>
      </c>
      <c r="F906" s="257" t="str">
        <f t="shared" si="42"/>
        <v>2042-43</v>
      </c>
      <c r="G906" s="234"/>
      <c r="H906" s="232" t="s">
        <v>247</v>
      </c>
      <c r="I906" s="235">
        <f t="shared" si="41"/>
        <v>28055.521896044054</v>
      </c>
      <c r="J906" s="258">
        <f>IFERROR(MIN('MP Calculations'!$E$29/I906,1),"-")</f>
        <v>1</v>
      </c>
      <c r="K906" s="259"/>
      <c r="L906" s="235"/>
      <c r="M906" s="235"/>
      <c r="N906" s="235"/>
      <c r="O906" s="296">
        <v>9976.4292069548501</v>
      </c>
      <c r="P906" s="260">
        <f t="shared" si="43"/>
        <v>9976.4292069548501</v>
      </c>
    </row>
    <row r="907" spans="3:16" x14ac:dyDescent="0.2">
      <c r="C907" s="235"/>
      <c r="D907" s="261" t="s">
        <v>350</v>
      </c>
      <c r="E907" s="216">
        <v>52048</v>
      </c>
      <c r="F907" s="257" t="str">
        <f t="shared" si="42"/>
        <v>2042-43</v>
      </c>
      <c r="G907" s="234"/>
      <c r="H907" s="232" t="s">
        <v>247</v>
      </c>
      <c r="I907" s="235">
        <f t="shared" si="41"/>
        <v>28055.521896044054</v>
      </c>
      <c r="J907" s="258">
        <f>IFERROR(MIN('MP Calculations'!$E$29/I907,1),"-")</f>
        <v>1</v>
      </c>
      <c r="K907" s="259"/>
      <c r="L907" s="235"/>
      <c r="M907" s="235"/>
      <c r="N907" s="235"/>
      <c r="O907" s="296">
        <v>500215.0597778128</v>
      </c>
      <c r="P907" s="260">
        <f t="shared" si="43"/>
        <v>500215.0597778128</v>
      </c>
    </row>
    <row r="908" spans="3:16" x14ac:dyDescent="0.2">
      <c r="C908" s="235"/>
      <c r="D908" s="261" t="s">
        <v>538</v>
      </c>
      <c r="E908" s="216">
        <v>52048</v>
      </c>
      <c r="F908" s="257" t="str">
        <f t="shared" si="42"/>
        <v>2042-43</v>
      </c>
      <c r="G908" s="234"/>
      <c r="H908" s="232" t="s">
        <v>247</v>
      </c>
      <c r="I908" s="235">
        <f t="shared" si="41"/>
        <v>28055.521896044054</v>
      </c>
      <c r="J908" s="258">
        <f>IFERROR(MIN('MP Calculations'!$E$29/I908,1),"-")</f>
        <v>1</v>
      </c>
      <c r="K908" s="259"/>
      <c r="L908" s="235"/>
      <c r="M908" s="235"/>
      <c r="N908" s="235"/>
      <c r="O908" s="296">
        <v>14683677.244881669</v>
      </c>
      <c r="P908" s="260">
        <f t="shared" si="43"/>
        <v>14683677.244881669</v>
      </c>
    </row>
    <row r="909" spans="3:16" x14ac:dyDescent="0.2">
      <c r="C909" s="235"/>
      <c r="D909" s="261" t="s">
        <v>256</v>
      </c>
      <c r="E909" s="216">
        <v>52413</v>
      </c>
      <c r="F909" s="257" t="str">
        <f t="shared" si="42"/>
        <v>2043-44</v>
      </c>
      <c r="G909" s="234"/>
      <c r="H909" s="232" t="s">
        <v>247</v>
      </c>
      <c r="I909" s="235">
        <f t="shared" si="41"/>
        <v>28055.521896044054</v>
      </c>
      <c r="J909" s="258">
        <f>IFERROR(MIN('MP Calculations'!$E$29/I909,1),"-")</f>
        <v>1</v>
      </c>
      <c r="K909" s="259"/>
      <c r="L909" s="235"/>
      <c r="M909" s="235"/>
      <c r="N909" s="235"/>
      <c r="O909" s="296">
        <v>34839.613651419888</v>
      </c>
      <c r="P909" s="260">
        <f t="shared" si="43"/>
        <v>34839.613651419888</v>
      </c>
    </row>
    <row r="910" spans="3:16" x14ac:dyDescent="0.2">
      <c r="C910" s="235"/>
      <c r="D910" s="261" t="s">
        <v>257</v>
      </c>
      <c r="E910" s="216">
        <v>52413</v>
      </c>
      <c r="F910" s="257" t="str">
        <f t="shared" si="42"/>
        <v>2043-44</v>
      </c>
      <c r="G910" s="234"/>
      <c r="H910" s="232" t="s">
        <v>247</v>
      </c>
      <c r="I910" s="235">
        <f t="shared" si="41"/>
        <v>28055.521896044054</v>
      </c>
      <c r="J910" s="258">
        <f>IFERROR(MIN('MP Calculations'!$E$29/I910,1),"-")</f>
        <v>1</v>
      </c>
      <c r="K910" s="259"/>
      <c r="L910" s="235"/>
      <c r="M910" s="235"/>
      <c r="N910" s="235"/>
      <c r="O910" s="296">
        <v>1030516.5741733623</v>
      </c>
      <c r="P910" s="260">
        <f t="shared" si="43"/>
        <v>1030516.5741733623</v>
      </c>
    </row>
    <row r="911" spans="3:16" x14ac:dyDescent="0.2">
      <c r="C911" s="235"/>
      <c r="D911" s="261" t="s">
        <v>294</v>
      </c>
      <c r="E911" s="216">
        <v>52413</v>
      </c>
      <c r="F911" s="257" t="str">
        <f t="shared" si="42"/>
        <v>2043-44</v>
      </c>
      <c r="G911" s="234"/>
      <c r="H911" s="232" t="s">
        <v>247</v>
      </c>
      <c r="I911" s="235">
        <f t="shared" si="41"/>
        <v>28055.521896044054</v>
      </c>
      <c r="J911" s="258">
        <f>IFERROR(MIN('MP Calculations'!$E$29/I911,1),"-")</f>
        <v>1</v>
      </c>
      <c r="K911" s="259"/>
      <c r="L911" s="235"/>
      <c r="M911" s="235"/>
      <c r="N911" s="235"/>
      <c r="O911" s="296">
        <v>711406.5211019814</v>
      </c>
      <c r="P911" s="260">
        <f t="shared" si="43"/>
        <v>711406.5211019814</v>
      </c>
    </row>
    <row r="912" spans="3:16" x14ac:dyDescent="0.2">
      <c r="C912" s="235"/>
      <c r="D912" s="261" t="s">
        <v>455</v>
      </c>
      <c r="E912" s="216">
        <v>52413</v>
      </c>
      <c r="F912" s="257" t="str">
        <f t="shared" si="42"/>
        <v>2043-44</v>
      </c>
      <c r="G912" s="234"/>
      <c r="H912" s="232" t="s">
        <v>247</v>
      </c>
      <c r="I912" s="235">
        <f t="shared" si="41"/>
        <v>28055.521896044054</v>
      </c>
      <c r="J912" s="258">
        <f>IFERROR(MIN('MP Calculations'!$E$29/I912,1),"-")</f>
        <v>1</v>
      </c>
      <c r="K912" s="259"/>
      <c r="L912" s="235"/>
      <c r="M912" s="235"/>
      <c r="N912" s="235"/>
      <c r="O912" s="296">
        <v>8602222.845870465</v>
      </c>
      <c r="P912" s="260">
        <f t="shared" si="43"/>
        <v>8602222.845870465</v>
      </c>
    </row>
    <row r="913" spans="3:16" x14ac:dyDescent="0.2">
      <c r="C913" s="235"/>
      <c r="D913" s="261" t="s">
        <v>456</v>
      </c>
      <c r="E913" s="216">
        <v>52413</v>
      </c>
      <c r="F913" s="257" t="str">
        <f t="shared" si="42"/>
        <v>2043-44</v>
      </c>
      <c r="G913" s="234"/>
      <c r="H913" s="232" t="s">
        <v>247</v>
      </c>
      <c r="I913" s="235">
        <f t="shared" si="41"/>
        <v>28055.521896044054</v>
      </c>
      <c r="J913" s="258">
        <f>IFERROR(MIN('MP Calculations'!$E$29/I913,1),"-")</f>
        <v>1</v>
      </c>
      <c r="K913" s="259"/>
      <c r="L913" s="235"/>
      <c r="M913" s="235"/>
      <c r="N913" s="235"/>
      <c r="O913" s="296">
        <v>7368034.9382814914</v>
      </c>
      <c r="P913" s="260">
        <f t="shared" si="43"/>
        <v>7368034.9382814914</v>
      </c>
    </row>
    <row r="914" spans="3:16" x14ac:dyDescent="0.2">
      <c r="C914" s="235"/>
      <c r="D914" s="261" t="s">
        <v>457</v>
      </c>
      <c r="E914" s="216">
        <v>52413</v>
      </c>
      <c r="F914" s="257" t="str">
        <f t="shared" si="42"/>
        <v>2043-44</v>
      </c>
      <c r="G914" s="234"/>
      <c r="H914" s="232" t="s">
        <v>247</v>
      </c>
      <c r="I914" s="235">
        <f t="shared" si="41"/>
        <v>28055.521896044054</v>
      </c>
      <c r="J914" s="258">
        <f>IFERROR(MIN('MP Calculations'!$E$29/I914,1),"-")</f>
        <v>1</v>
      </c>
      <c r="K914" s="259"/>
      <c r="L914" s="235"/>
      <c r="M914" s="235"/>
      <c r="N914" s="235"/>
      <c r="O914" s="296">
        <v>8896226.0127389953</v>
      </c>
      <c r="P914" s="260">
        <f t="shared" si="43"/>
        <v>8896226.0127389953</v>
      </c>
    </row>
    <row r="915" spans="3:16" x14ac:dyDescent="0.2">
      <c r="C915" s="235"/>
      <c r="D915" s="261" t="s">
        <v>458</v>
      </c>
      <c r="E915" s="216">
        <v>52413</v>
      </c>
      <c r="F915" s="257" t="str">
        <f t="shared" si="42"/>
        <v>2043-44</v>
      </c>
      <c r="G915" s="234"/>
      <c r="H915" s="232" t="s">
        <v>247</v>
      </c>
      <c r="I915" s="235">
        <f t="shared" si="41"/>
        <v>28055.521896044054</v>
      </c>
      <c r="J915" s="258">
        <f>IFERROR(MIN('MP Calculations'!$E$29/I915,1),"-")</f>
        <v>1</v>
      </c>
      <c r="K915" s="259"/>
      <c r="L915" s="235"/>
      <c r="M915" s="235"/>
      <c r="N915" s="235"/>
      <c r="O915" s="296">
        <v>5913754.3965732846</v>
      </c>
      <c r="P915" s="260">
        <f t="shared" si="43"/>
        <v>5913754.3965732846</v>
      </c>
    </row>
    <row r="916" spans="3:16" x14ac:dyDescent="0.2">
      <c r="C916" s="235"/>
      <c r="D916" s="261" t="s">
        <v>268</v>
      </c>
      <c r="E916" s="216">
        <v>52413</v>
      </c>
      <c r="F916" s="257" t="str">
        <f t="shared" si="42"/>
        <v>2043-44</v>
      </c>
      <c r="G916" s="234"/>
      <c r="H916" s="232" t="s">
        <v>247</v>
      </c>
      <c r="I916" s="235">
        <f t="shared" si="41"/>
        <v>28055.521896044054</v>
      </c>
      <c r="J916" s="258">
        <f>IFERROR(MIN('MP Calculations'!$E$29/I916,1),"-")</f>
        <v>1</v>
      </c>
      <c r="K916" s="259"/>
      <c r="L916" s="235"/>
      <c r="M916" s="235"/>
      <c r="N916" s="235"/>
      <c r="O916" s="296">
        <v>23866.556379479916</v>
      </c>
      <c r="P916" s="260">
        <f t="shared" si="43"/>
        <v>23866.556379479916</v>
      </c>
    </row>
    <row r="917" spans="3:16" x14ac:dyDescent="0.2">
      <c r="C917" s="235"/>
      <c r="D917" s="261" t="s">
        <v>269</v>
      </c>
      <c r="E917" s="216">
        <v>52413</v>
      </c>
      <c r="F917" s="257" t="str">
        <f t="shared" si="42"/>
        <v>2043-44</v>
      </c>
      <c r="G917" s="234"/>
      <c r="H917" s="232" t="s">
        <v>247</v>
      </c>
      <c r="I917" s="235">
        <f t="shared" si="41"/>
        <v>28055.521896044054</v>
      </c>
      <c r="J917" s="258">
        <f>IFERROR(MIN('MP Calculations'!$E$29/I917,1),"-")</f>
        <v>1</v>
      </c>
      <c r="K917" s="259"/>
      <c r="L917" s="235"/>
      <c r="M917" s="235"/>
      <c r="N917" s="235"/>
      <c r="O917" s="296">
        <v>35585.807836670334</v>
      </c>
      <c r="P917" s="260">
        <f t="shared" si="43"/>
        <v>35585.807836670334</v>
      </c>
    </row>
    <row r="918" spans="3:16" x14ac:dyDescent="0.2">
      <c r="C918" s="235"/>
      <c r="D918" s="261" t="s">
        <v>270</v>
      </c>
      <c r="E918" s="216">
        <v>52413</v>
      </c>
      <c r="F918" s="257" t="str">
        <f t="shared" si="42"/>
        <v>2043-44</v>
      </c>
      <c r="G918" s="234"/>
      <c r="H918" s="232" t="s">
        <v>247</v>
      </c>
      <c r="I918" s="235">
        <f t="shared" si="41"/>
        <v>28055.521896044054</v>
      </c>
      <c r="J918" s="258">
        <f>IFERROR(MIN('MP Calculations'!$E$29/I918,1),"-")</f>
        <v>1</v>
      </c>
      <c r="K918" s="259"/>
      <c r="L918" s="235"/>
      <c r="M918" s="235"/>
      <c r="N918" s="235"/>
      <c r="O918" s="296">
        <v>21121.782385712537</v>
      </c>
      <c r="P918" s="260">
        <f t="shared" si="43"/>
        <v>21121.782385712537</v>
      </c>
    </row>
    <row r="919" spans="3:16" x14ac:dyDescent="0.2">
      <c r="C919" s="235"/>
      <c r="D919" s="261" t="s">
        <v>271</v>
      </c>
      <c r="E919" s="216">
        <v>52413</v>
      </c>
      <c r="F919" s="257" t="str">
        <f t="shared" si="42"/>
        <v>2043-44</v>
      </c>
      <c r="G919" s="234"/>
      <c r="H919" s="232" t="s">
        <v>247</v>
      </c>
      <c r="I919" s="235">
        <f t="shared" ref="I919:I982" si="44">$I$22</f>
        <v>28055.521896044054</v>
      </c>
      <c r="J919" s="258">
        <f>IFERROR(MIN('MP Calculations'!$E$29/I919,1),"-")</f>
        <v>1</v>
      </c>
      <c r="K919" s="259"/>
      <c r="L919" s="235"/>
      <c r="M919" s="235"/>
      <c r="N919" s="235"/>
      <c r="O919" s="296">
        <v>228283.32420382203</v>
      </c>
      <c r="P919" s="260">
        <f t="shared" si="43"/>
        <v>228283.32420382203</v>
      </c>
    </row>
    <row r="920" spans="3:16" x14ac:dyDescent="0.2">
      <c r="C920" s="235"/>
      <c r="D920" s="261" t="s">
        <v>272</v>
      </c>
      <c r="E920" s="216">
        <v>52413</v>
      </c>
      <c r="F920" s="257" t="str">
        <f t="shared" si="42"/>
        <v>2043-44</v>
      </c>
      <c r="G920" s="234"/>
      <c r="H920" s="232" t="s">
        <v>247</v>
      </c>
      <c r="I920" s="235">
        <f t="shared" si="44"/>
        <v>28055.521896044054</v>
      </c>
      <c r="J920" s="258">
        <f>IFERROR(MIN('MP Calculations'!$E$29/I920,1),"-")</f>
        <v>1</v>
      </c>
      <c r="K920" s="259"/>
      <c r="L920" s="235"/>
      <c r="M920" s="235"/>
      <c r="N920" s="235"/>
      <c r="O920" s="296">
        <v>113144.28790629945</v>
      </c>
      <c r="P920" s="260">
        <f t="shared" si="43"/>
        <v>113144.28790629945</v>
      </c>
    </row>
    <row r="921" spans="3:16" x14ac:dyDescent="0.2">
      <c r="C921" s="235"/>
      <c r="D921" s="261" t="s">
        <v>273</v>
      </c>
      <c r="E921" s="216">
        <v>52413</v>
      </c>
      <c r="F921" s="257" t="str">
        <f t="shared" si="42"/>
        <v>2043-44</v>
      </c>
      <c r="G921" s="234"/>
      <c r="H921" s="232" t="s">
        <v>247</v>
      </c>
      <c r="I921" s="235">
        <f t="shared" si="44"/>
        <v>28055.521896044054</v>
      </c>
      <c r="J921" s="258">
        <f>IFERROR(MIN('MP Calculations'!$E$29/I921,1),"-")</f>
        <v>1</v>
      </c>
      <c r="K921" s="259"/>
      <c r="L921" s="235"/>
      <c r="M921" s="235"/>
      <c r="N921" s="235"/>
      <c r="O921" s="296">
        <v>29509.446010406169</v>
      </c>
      <c r="P921" s="260">
        <f t="shared" si="43"/>
        <v>29509.446010406169</v>
      </c>
    </row>
    <row r="922" spans="3:16" x14ac:dyDescent="0.2">
      <c r="C922" s="235"/>
      <c r="D922" s="261" t="s">
        <v>274</v>
      </c>
      <c r="E922" s="216">
        <v>52413</v>
      </c>
      <c r="F922" s="257" t="str">
        <f t="shared" si="42"/>
        <v>2043-44</v>
      </c>
      <c r="G922" s="234"/>
      <c r="H922" s="232" t="s">
        <v>247</v>
      </c>
      <c r="I922" s="235">
        <f t="shared" si="44"/>
        <v>28055.521896044054</v>
      </c>
      <c r="J922" s="258">
        <f>IFERROR(MIN('MP Calculations'!$E$29/I922,1),"-")</f>
        <v>1</v>
      </c>
      <c r="K922" s="259"/>
      <c r="L922" s="235"/>
      <c r="M922" s="235"/>
      <c r="N922" s="235"/>
      <c r="O922" s="296">
        <v>49949.343778934723</v>
      </c>
      <c r="P922" s="260">
        <f t="shared" si="43"/>
        <v>49949.343778934723</v>
      </c>
    </row>
    <row r="923" spans="3:16" x14ac:dyDescent="0.2">
      <c r="C923" s="235"/>
      <c r="D923" s="261" t="s">
        <v>275</v>
      </c>
      <c r="E923" s="216">
        <v>52413</v>
      </c>
      <c r="F923" s="257" t="str">
        <f t="shared" si="42"/>
        <v>2043-44</v>
      </c>
      <c r="G923" s="234"/>
      <c r="H923" s="232" t="s">
        <v>247</v>
      </c>
      <c r="I923" s="235">
        <f t="shared" si="44"/>
        <v>28055.521896044054</v>
      </c>
      <c r="J923" s="258">
        <f>IFERROR(MIN('MP Calculations'!$E$29/I923,1),"-")</f>
        <v>1</v>
      </c>
      <c r="K923" s="259"/>
      <c r="L923" s="235"/>
      <c r="M923" s="235"/>
      <c r="N923" s="235"/>
      <c r="O923" s="296">
        <v>93032.192395856488</v>
      </c>
      <c r="P923" s="260">
        <f t="shared" si="43"/>
        <v>93032.192395856488</v>
      </c>
    </row>
    <row r="924" spans="3:16" x14ac:dyDescent="0.2">
      <c r="C924" s="235"/>
      <c r="D924" s="261" t="s">
        <v>276</v>
      </c>
      <c r="E924" s="216">
        <v>52413</v>
      </c>
      <c r="F924" s="257" t="str">
        <f t="shared" si="42"/>
        <v>2043-44</v>
      </c>
      <c r="G924" s="234"/>
      <c r="H924" s="232" t="s">
        <v>247</v>
      </c>
      <c r="I924" s="235">
        <f t="shared" si="44"/>
        <v>28055.521896044054</v>
      </c>
      <c r="J924" s="258">
        <f>IFERROR(MIN('MP Calculations'!$E$29/I924,1),"-")</f>
        <v>1</v>
      </c>
      <c r="K924" s="259"/>
      <c r="L924" s="235"/>
      <c r="M924" s="235"/>
      <c r="N924" s="235"/>
      <c r="O924" s="296">
        <v>80184.492236605074</v>
      </c>
      <c r="P924" s="260">
        <f t="shared" si="43"/>
        <v>80184.492236605074</v>
      </c>
    </row>
    <row r="925" spans="3:16" x14ac:dyDescent="0.2">
      <c r="C925" s="235"/>
      <c r="D925" s="261" t="s">
        <v>278</v>
      </c>
      <c r="E925" s="216">
        <v>52413</v>
      </c>
      <c r="F925" s="257" t="str">
        <f t="shared" si="42"/>
        <v>2043-44</v>
      </c>
      <c r="G925" s="234"/>
      <c r="H925" s="232" t="s">
        <v>247</v>
      </c>
      <c r="I925" s="235">
        <f t="shared" si="44"/>
        <v>28055.521896044054</v>
      </c>
      <c r="J925" s="258">
        <f>IFERROR(MIN('MP Calculations'!$E$29/I925,1),"-")</f>
        <v>1</v>
      </c>
      <c r="K925" s="259"/>
      <c r="L925" s="235"/>
      <c r="M925" s="235"/>
      <c r="N925" s="235"/>
      <c r="O925" s="296">
        <v>218385.24699945099</v>
      </c>
      <c r="P925" s="260">
        <f t="shared" si="43"/>
        <v>218385.24699945099</v>
      </c>
    </row>
    <row r="926" spans="3:16" x14ac:dyDescent="0.2">
      <c r="C926" s="235"/>
      <c r="D926" s="261" t="s">
        <v>279</v>
      </c>
      <c r="E926" s="216">
        <v>52413</v>
      </c>
      <c r="F926" s="257" t="str">
        <f t="shared" si="42"/>
        <v>2043-44</v>
      </c>
      <c r="G926" s="234"/>
      <c r="H926" s="232" t="s">
        <v>247</v>
      </c>
      <c r="I926" s="235">
        <f t="shared" si="44"/>
        <v>28055.521896044054</v>
      </c>
      <c r="J926" s="258">
        <f>IFERROR(MIN('MP Calculations'!$E$29/I926,1),"-")</f>
        <v>1</v>
      </c>
      <c r="K926" s="259"/>
      <c r="L926" s="235"/>
      <c r="M926" s="235"/>
      <c r="N926" s="235"/>
      <c r="O926" s="296">
        <v>26982.93550383169</v>
      </c>
      <c r="P926" s="260">
        <f t="shared" si="43"/>
        <v>26982.93550383169</v>
      </c>
    </row>
    <row r="927" spans="3:16" x14ac:dyDescent="0.2">
      <c r="C927" s="235"/>
      <c r="D927" s="261" t="s">
        <v>280</v>
      </c>
      <c r="E927" s="216">
        <v>52413</v>
      </c>
      <c r="F927" s="257" t="str">
        <f t="shared" si="42"/>
        <v>2043-44</v>
      </c>
      <c r="G927" s="234"/>
      <c r="H927" s="232" t="s">
        <v>247</v>
      </c>
      <c r="I927" s="235">
        <f t="shared" si="44"/>
        <v>28055.521896044054</v>
      </c>
      <c r="J927" s="258">
        <f>IFERROR(MIN('MP Calculations'!$E$29/I927,1),"-")</f>
        <v>1</v>
      </c>
      <c r="K927" s="259"/>
      <c r="L927" s="235"/>
      <c r="M927" s="235"/>
      <c r="N927" s="235"/>
      <c r="O927" s="296">
        <v>24451.859076103676</v>
      </c>
      <c r="P927" s="260">
        <f t="shared" si="43"/>
        <v>24451.859076103676</v>
      </c>
    </row>
    <row r="928" spans="3:16" x14ac:dyDescent="0.2">
      <c r="C928" s="235"/>
      <c r="D928" s="261" t="s">
        <v>281</v>
      </c>
      <c r="E928" s="216">
        <v>52413</v>
      </c>
      <c r="F928" s="257" t="str">
        <f t="shared" si="42"/>
        <v>2043-44</v>
      </c>
      <c r="G928" s="234"/>
      <c r="H928" s="232" t="s">
        <v>247</v>
      </c>
      <c r="I928" s="235">
        <f t="shared" si="44"/>
        <v>28055.521896044054</v>
      </c>
      <c r="J928" s="258">
        <f>IFERROR(MIN('MP Calculations'!$E$29/I928,1),"-")</f>
        <v>1</v>
      </c>
      <c r="K928" s="259"/>
      <c r="L928" s="235"/>
      <c r="M928" s="235"/>
      <c r="N928" s="235"/>
      <c r="O928" s="296">
        <v>2052639.1189064353</v>
      </c>
      <c r="P928" s="260">
        <f t="shared" si="43"/>
        <v>2052639.1189064353</v>
      </c>
    </row>
    <row r="929" spans="3:16" x14ac:dyDescent="0.2">
      <c r="C929" s="235"/>
      <c r="D929" s="261" t="s">
        <v>282</v>
      </c>
      <c r="E929" s="216">
        <v>52413</v>
      </c>
      <c r="F929" s="257" t="str">
        <f t="shared" si="42"/>
        <v>2043-44</v>
      </c>
      <c r="G929" s="234"/>
      <c r="H929" s="232" t="s">
        <v>247</v>
      </c>
      <c r="I929" s="235">
        <f t="shared" si="44"/>
        <v>28055.521896044054</v>
      </c>
      <c r="J929" s="258">
        <f>IFERROR(MIN('MP Calculations'!$E$29/I929,1),"-")</f>
        <v>1</v>
      </c>
      <c r="K929" s="259"/>
      <c r="L929" s="235"/>
      <c r="M929" s="235"/>
      <c r="N929" s="235"/>
      <c r="O929" s="296">
        <v>51121.7985699778</v>
      </c>
      <c r="P929" s="260">
        <f t="shared" si="43"/>
        <v>51121.7985699778</v>
      </c>
    </row>
    <row r="930" spans="3:16" x14ac:dyDescent="0.2">
      <c r="C930" s="235"/>
      <c r="D930" s="261" t="s">
        <v>284</v>
      </c>
      <c r="E930" s="216">
        <v>52413</v>
      </c>
      <c r="F930" s="257" t="str">
        <f t="shared" si="42"/>
        <v>2043-44</v>
      </c>
      <c r="G930" s="234"/>
      <c r="H930" s="232" t="s">
        <v>247</v>
      </c>
      <c r="I930" s="235">
        <f t="shared" si="44"/>
        <v>28055.521896044054</v>
      </c>
      <c r="J930" s="258">
        <f>IFERROR(MIN('MP Calculations'!$E$29/I930,1),"-")</f>
        <v>1</v>
      </c>
      <c r="K930" s="259"/>
      <c r="L930" s="235"/>
      <c r="M930" s="235"/>
      <c r="N930" s="235"/>
      <c r="O930" s="296">
        <v>443552.50957355503</v>
      </c>
      <c r="P930" s="260">
        <f t="shared" si="43"/>
        <v>443552.50957355503</v>
      </c>
    </row>
    <row r="931" spans="3:16" x14ac:dyDescent="0.2">
      <c r="C931" s="235"/>
      <c r="D931" s="261" t="s">
        <v>285</v>
      </c>
      <c r="E931" s="216">
        <v>52413</v>
      </c>
      <c r="F931" s="257" t="str">
        <f t="shared" si="42"/>
        <v>2043-44</v>
      </c>
      <c r="G931" s="234"/>
      <c r="H931" s="232" t="s">
        <v>247</v>
      </c>
      <c r="I931" s="235">
        <f t="shared" si="44"/>
        <v>28055.521896044054</v>
      </c>
      <c r="J931" s="258">
        <f>IFERROR(MIN('MP Calculations'!$E$29/I931,1),"-")</f>
        <v>1</v>
      </c>
      <c r="K931" s="259"/>
      <c r="L931" s="235"/>
      <c r="M931" s="235"/>
      <c r="N931" s="235"/>
      <c r="O931" s="296">
        <v>55881.272130485675</v>
      </c>
      <c r="P931" s="260">
        <f t="shared" si="43"/>
        <v>55881.272130485675</v>
      </c>
    </row>
    <row r="932" spans="3:16" x14ac:dyDescent="0.2">
      <c r="C932" s="235"/>
      <c r="D932" s="261" t="s">
        <v>286</v>
      </c>
      <c r="E932" s="216">
        <v>52413</v>
      </c>
      <c r="F932" s="257" t="str">
        <f t="shared" si="42"/>
        <v>2043-44</v>
      </c>
      <c r="G932" s="234"/>
      <c r="H932" s="232" t="s">
        <v>247</v>
      </c>
      <c r="I932" s="235">
        <f t="shared" si="44"/>
        <v>28055.521896044054</v>
      </c>
      <c r="J932" s="258">
        <f>IFERROR(MIN('MP Calculations'!$E$29/I932,1),"-")</f>
        <v>1</v>
      </c>
      <c r="K932" s="259"/>
      <c r="L932" s="235"/>
      <c r="M932" s="235"/>
      <c r="N932" s="235"/>
      <c r="O932" s="296">
        <v>169082.81910726352</v>
      </c>
      <c r="P932" s="260">
        <f t="shared" si="43"/>
        <v>169082.81910726352</v>
      </c>
    </row>
    <row r="933" spans="3:16" x14ac:dyDescent="0.2">
      <c r="C933" s="235"/>
      <c r="D933" s="261" t="s">
        <v>287</v>
      </c>
      <c r="E933" s="216">
        <v>52413</v>
      </c>
      <c r="F933" s="257" t="str">
        <f t="shared" si="42"/>
        <v>2043-44</v>
      </c>
      <c r="G933" s="234"/>
      <c r="H933" s="232" t="s">
        <v>247</v>
      </c>
      <c r="I933" s="235">
        <f t="shared" si="44"/>
        <v>28055.521896044054</v>
      </c>
      <c r="J933" s="258">
        <f>IFERROR(MIN('MP Calculations'!$E$29/I933,1),"-")</f>
        <v>1</v>
      </c>
      <c r="K933" s="259"/>
      <c r="L933" s="235"/>
      <c r="M933" s="235"/>
      <c r="N933" s="235"/>
      <c r="O933" s="296">
        <v>44154.601087829942</v>
      </c>
      <c r="P933" s="260">
        <f t="shared" si="43"/>
        <v>44154.601087829942</v>
      </c>
    </row>
    <row r="934" spans="3:16" x14ac:dyDescent="0.2">
      <c r="C934" s="235"/>
      <c r="D934" s="261" t="s">
        <v>288</v>
      </c>
      <c r="E934" s="216">
        <v>52413</v>
      </c>
      <c r="F934" s="257" t="str">
        <f t="shared" si="42"/>
        <v>2043-44</v>
      </c>
      <c r="G934" s="234"/>
      <c r="H934" s="232" t="s">
        <v>247</v>
      </c>
      <c r="I934" s="235">
        <f t="shared" si="44"/>
        <v>28055.521896044054</v>
      </c>
      <c r="J934" s="258">
        <f>IFERROR(MIN('MP Calculations'!$E$29/I934,1),"-")</f>
        <v>1</v>
      </c>
      <c r="K934" s="259"/>
      <c r="L934" s="235"/>
      <c r="M934" s="235"/>
      <c r="N934" s="235"/>
      <c r="O934" s="296">
        <v>109046.28934373507</v>
      </c>
      <c r="P934" s="260">
        <f t="shared" si="43"/>
        <v>109046.28934373507</v>
      </c>
    </row>
    <row r="935" spans="3:16" x14ac:dyDescent="0.2">
      <c r="C935" s="235"/>
      <c r="D935" s="261" t="s">
        <v>289</v>
      </c>
      <c r="E935" s="216">
        <v>52413</v>
      </c>
      <c r="F935" s="257" t="str">
        <f t="shared" si="42"/>
        <v>2043-44</v>
      </c>
      <c r="G935" s="234"/>
      <c r="H935" s="232" t="s">
        <v>247</v>
      </c>
      <c r="I935" s="235">
        <f t="shared" si="44"/>
        <v>28055.521896044054</v>
      </c>
      <c r="J935" s="258">
        <f>IFERROR(MIN('MP Calculations'!$E$29/I935,1),"-")</f>
        <v>1</v>
      </c>
      <c r="K935" s="259"/>
      <c r="L935" s="235"/>
      <c r="M935" s="235"/>
      <c r="N935" s="235"/>
      <c r="O935" s="296">
        <v>65121.798109318821</v>
      </c>
      <c r="P935" s="260">
        <f t="shared" si="43"/>
        <v>65121.798109318821</v>
      </c>
    </row>
    <row r="936" spans="3:16" x14ac:dyDescent="0.2">
      <c r="C936" s="235"/>
      <c r="D936" s="261" t="s">
        <v>290</v>
      </c>
      <c r="E936" s="216">
        <v>52413</v>
      </c>
      <c r="F936" s="257" t="str">
        <f t="shared" si="42"/>
        <v>2043-44</v>
      </c>
      <c r="G936" s="234"/>
      <c r="H936" s="232" t="s">
        <v>247</v>
      </c>
      <c r="I936" s="235">
        <f t="shared" si="44"/>
        <v>28055.521896044054</v>
      </c>
      <c r="J936" s="258">
        <f>IFERROR(MIN('MP Calculations'!$E$29/I936,1),"-")</f>
        <v>1</v>
      </c>
      <c r="K936" s="259"/>
      <c r="L936" s="235"/>
      <c r="M936" s="235"/>
      <c r="N936" s="235"/>
      <c r="O936" s="296">
        <v>523707.87413136847</v>
      </c>
      <c r="P936" s="260">
        <f t="shared" si="43"/>
        <v>523707.87413136847</v>
      </c>
    </row>
    <row r="937" spans="3:16" x14ac:dyDescent="0.2">
      <c r="C937" s="235"/>
      <c r="D937" s="261" t="s">
        <v>291</v>
      </c>
      <c r="E937" s="216">
        <v>52413</v>
      </c>
      <c r="F937" s="257" t="str">
        <f t="shared" si="42"/>
        <v>2043-44</v>
      </c>
      <c r="G937" s="234"/>
      <c r="H937" s="232" t="s">
        <v>247</v>
      </c>
      <c r="I937" s="235">
        <f t="shared" si="44"/>
        <v>28055.521896044054</v>
      </c>
      <c r="J937" s="258">
        <f>IFERROR(MIN('MP Calculations'!$E$29/I937,1),"-")</f>
        <v>1</v>
      </c>
      <c r="K937" s="259"/>
      <c r="L937" s="235"/>
      <c r="M937" s="235"/>
      <c r="N937" s="235"/>
      <c r="O937" s="296">
        <v>545448.7232200437</v>
      </c>
      <c r="P937" s="260">
        <f t="shared" si="43"/>
        <v>545448.7232200437</v>
      </c>
    </row>
    <row r="938" spans="3:16" x14ac:dyDescent="0.2">
      <c r="C938" s="235"/>
      <c r="D938" s="261" t="s">
        <v>292</v>
      </c>
      <c r="E938" s="216">
        <v>52413</v>
      </c>
      <c r="F938" s="257" t="str">
        <f t="shared" si="42"/>
        <v>2043-44</v>
      </c>
      <c r="G938" s="234"/>
      <c r="H938" s="232" t="s">
        <v>247</v>
      </c>
      <c r="I938" s="235">
        <f t="shared" si="44"/>
        <v>28055.521896044054</v>
      </c>
      <c r="J938" s="258">
        <f>IFERROR(MIN('MP Calculations'!$E$29/I938,1),"-")</f>
        <v>1</v>
      </c>
      <c r="K938" s="259"/>
      <c r="L938" s="235"/>
      <c r="M938" s="235"/>
      <c r="N938" s="235"/>
      <c r="O938" s="296">
        <v>58861.440092277095</v>
      </c>
      <c r="P938" s="260">
        <f t="shared" si="43"/>
        <v>58861.440092277095</v>
      </c>
    </row>
    <row r="939" spans="3:16" x14ac:dyDescent="0.2">
      <c r="C939" s="235"/>
      <c r="D939" s="261" t="s">
        <v>293</v>
      </c>
      <c r="E939" s="216">
        <v>52413</v>
      </c>
      <c r="F939" s="257" t="str">
        <f t="shared" si="42"/>
        <v>2043-44</v>
      </c>
      <c r="G939" s="234"/>
      <c r="H939" s="232" t="s">
        <v>247</v>
      </c>
      <c r="I939" s="235">
        <f t="shared" si="44"/>
        <v>28055.521896044054</v>
      </c>
      <c r="J939" s="258">
        <f>IFERROR(MIN('MP Calculations'!$E$29/I939,1),"-")</f>
        <v>1</v>
      </c>
      <c r="K939" s="259"/>
      <c r="L939" s="235"/>
      <c r="M939" s="235"/>
      <c r="N939" s="235"/>
      <c r="O939" s="296">
        <v>456424.13130703889</v>
      </c>
      <c r="P939" s="260">
        <f t="shared" si="43"/>
        <v>456424.13130703889</v>
      </c>
    </row>
    <row r="940" spans="3:16" x14ac:dyDescent="0.2">
      <c r="C940" s="235"/>
      <c r="D940" s="261" t="s">
        <v>249</v>
      </c>
      <c r="E940" s="216">
        <v>52413</v>
      </c>
      <c r="F940" s="257" t="str">
        <f t="shared" si="42"/>
        <v>2043-44</v>
      </c>
      <c r="G940" s="234"/>
      <c r="H940" s="232" t="s">
        <v>247</v>
      </c>
      <c r="I940" s="235">
        <f t="shared" si="44"/>
        <v>28055.521896044054</v>
      </c>
      <c r="J940" s="258">
        <f>IFERROR(MIN('MP Calculations'!$E$29/I940,1),"-")</f>
        <v>1</v>
      </c>
      <c r="K940" s="259"/>
      <c r="L940" s="235"/>
      <c r="M940" s="235"/>
      <c r="N940" s="235"/>
      <c r="O940" s="296">
        <v>137870.25096691833</v>
      </c>
      <c r="P940" s="260">
        <f t="shared" si="43"/>
        <v>137870.25096691833</v>
      </c>
    </row>
    <row r="941" spans="3:16" x14ac:dyDescent="0.2">
      <c r="C941" s="235"/>
      <c r="D941" s="261" t="s">
        <v>250</v>
      </c>
      <c r="E941" s="216">
        <v>52413</v>
      </c>
      <c r="F941" s="257" t="str">
        <f t="shared" si="42"/>
        <v>2043-44</v>
      </c>
      <c r="G941" s="234"/>
      <c r="H941" s="232" t="s">
        <v>247</v>
      </c>
      <c r="I941" s="235">
        <f t="shared" si="44"/>
        <v>28055.521896044054</v>
      </c>
      <c r="J941" s="258">
        <f>IFERROR(MIN('MP Calculations'!$E$29/I941,1),"-")</f>
        <v>1</v>
      </c>
      <c r="K941" s="259"/>
      <c r="L941" s="235"/>
      <c r="M941" s="235"/>
      <c r="N941" s="235"/>
      <c r="O941" s="296">
        <v>198433.25466119332</v>
      </c>
      <c r="P941" s="260">
        <f t="shared" si="43"/>
        <v>198433.25466119332</v>
      </c>
    </row>
    <row r="942" spans="3:16" x14ac:dyDescent="0.2">
      <c r="C942" s="235"/>
      <c r="D942" s="261" t="s">
        <v>251</v>
      </c>
      <c r="E942" s="216">
        <v>52413</v>
      </c>
      <c r="F942" s="257" t="str">
        <f t="shared" si="42"/>
        <v>2043-44</v>
      </c>
      <c r="G942" s="234"/>
      <c r="H942" s="232" t="s">
        <v>247</v>
      </c>
      <c r="I942" s="235">
        <f t="shared" si="44"/>
        <v>28055.521896044054</v>
      </c>
      <c r="J942" s="258">
        <f>IFERROR(MIN('MP Calculations'!$E$29/I942,1),"-")</f>
        <v>1</v>
      </c>
      <c r="K942" s="259"/>
      <c r="L942" s="235"/>
      <c r="M942" s="235"/>
      <c r="N942" s="235"/>
      <c r="O942" s="296">
        <v>49803.567097337916</v>
      </c>
      <c r="P942" s="260">
        <f t="shared" si="43"/>
        <v>49803.567097337916</v>
      </c>
    </row>
    <row r="943" spans="3:16" x14ac:dyDescent="0.2">
      <c r="C943" s="235"/>
      <c r="D943" s="261" t="s">
        <v>252</v>
      </c>
      <c r="E943" s="216">
        <v>52413</v>
      </c>
      <c r="F943" s="257" t="str">
        <f t="shared" si="42"/>
        <v>2043-44</v>
      </c>
      <c r="G943" s="234"/>
      <c r="H943" s="232" t="s">
        <v>247</v>
      </c>
      <c r="I943" s="235">
        <f t="shared" si="44"/>
        <v>28055.521896044054</v>
      </c>
      <c r="J943" s="258">
        <f>IFERROR(MIN('MP Calculations'!$E$29/I943,1),"-")</f>
        <v>1</v>
      </c>
      <c r="K943" s="259"/>
      <c r="L943" s="235"/>
      <c r="M943" s="235"/>
      <c r="N943" s="235"/>
      <c r="O943" s="296">
        <v>118498.06961071597</v>
      </c>
      <c r="P943" s="260">
        <f t="shared" si="43"/>
        <v>118498.06961071597</v>
      </c>
    </row>
    <row r="944" spans="3:16" x14ac:dyDescent="0.2">
      <c r="C944" s="235"/>
      <c r="D944" s="261" t="s">
        <v>253</v>
      </c>
      <c r="E944" s="216">
        <v>52413</v>
      </c>
      <c r="F944" s="257" t="str">
        <f t="shared" si="42"/>
        <v>2043-44</v>
      </c>
      <c r="G944" s="234"/>
      <c r="H944" s="232" t="s">
        <v>247</v>
      </c>
      <c r="I944" s="235">
        <f t="shared" si="44"/>
        <v>28055.521896044054</v>
      </c>
      <c r="J944" s="258">
        <f>IFERROR(MIN('MP Calculations'!$E$29/I944,1),"-")</f>
        <v>1</v>
      </c>
      <c r="K944" s="259"/>
      <c r="L944" s="235"/>
      <c r="M944" s="235"/>
      <c r="N944" s="235"/>
      <c r="O944" s="296">
        <v>59219.874640330854</v>
      </c>
      <c r="P944" s="260">
        <f t="shared" si="43"/>
        <v>59219.874640330854</v>
      </c>
    </row>
    <row r="945" spans="3:16" x14ac:dyDescent="0.2">
      <c r="C945" s="235"/>
      <c r="D945" s="261" t="s">
        <v>254</v>
      </c>
      <c r="E945" s="216">
        <v>52413</v>
      </c>
      <c r="F945" s="257" t="str">
        <f t="shared" si="42"/>
        <v>2043-44</v>
      </c>
      <c r="G945" s="234"/>
      <c r="H945" s="232" t="s">
        <v>247</v>
      </c>
      <c r="I945" s="235">
        <f t="shared" si="44"/>
        <v>28055.521896044054</v>
      </c>
      <c r="J945" s="258">
        <f>IFERROR(MIN('MP Calculations'!$E$29/I945,1),"-")</f>
        <v>1</v>
      </c>
      <c r="K945" s="259"/>
      <c r="L945" s="235"/>
      <c r="M945" s="235"/>
      <c r="N945" s="235"/>
      <c r="O945" s="296">
        <v>39589.676078235658</v>
      </c>
      <c r="P945" s="260">
        <f t="shared" si="43"/>
        <v>39589.676078235658</v>
      </c>
    </row>
    <row r="946" spans="3:16" x14ac:dyDescent="0.2">
      <c r="C946" s="235"/>
      <c r="D946" s="261" t="s">
        <v>255</v>
      </c>
      <c r="E946" s="216">
        <v>52413</v>
      </c>
      <c r="F946" s="257" t="str">
        <f t="shared" si="42"/>
        <v>2043-44</v>
      </c>
      <c r="G946" s="234"/>
      <c r="H946" s="232" t="s">
        <v>247</v>
      </c>
      <c r="I946" s="235">
        <f t="shared" si="44"/>
        <v>28055.521896044054</v>
      </c>
      <c r="J946" s="258">
        <f>IFERROR(MIN('MP Calculations'!$E$29/I946,1),"-")</f>
        <v>1</v>
      </c>
      <c r="K946" s="259"/>
      <c r="L946" s="235"/>
      <c r="M946" s="235"/>
      <c r="N946" s="235"/>
      <c r="O946" s="296">
        <v>127783.43231663793</v>
      </c>
      <c r="P946" s="260">
        <f t="shared" si="43"/>
        <v>127783.43231663793</v>
      </c>
    </row>
    <row r="947" spans="3:16" x14ac:dyDescent="0.2">
      <c r="C947" s="235"/>
      <c r="D947" s="261" t="s">
        <v>376</v>
      </c>
      <c r="E947" s="216">
        <v>52413</v>
      </c>
      <c r="F947" s="257" t="str">
        <f t="shared" si="42"/>
        <v>2043-44</v>
      </c>
      <c r="G947" s="234"/>
      <c r="H947" s="232" t="s">
        <v>247</v>
      </c>
      <c r="I947" s="235">
        <f t="shared" si="44"/>
        <v>28055.521896044054</v>
      </c>
      <c r="J947" s="258">
        <f>IFERROR(MIN('MP Calculations'!$E$29/I947,1),"-")</f>
        <v>1</v>
      </c>
      <c r="K947" s="259"/>
      <c r="L947" s="235"/>
      <c r="M947" s="235"/>
      <c r="N947" s="235"/>
      <c r="O947" s="296">
        <v>17527.688235117963</v>
      </c>
      <c r="P947" s="260">
        <f t="shared" si="43"/>
        <v>17527.688235117963</v>
      </c>
    </row>
    <row r="948" spans="3:16" x14ac:dyDescent="0.2">
      <c r="C948" s="235"/>
      <c r="D948" s="261" t="s">
        <v>377</v>
      </c>
      <c r="E948" s="216">
        <v>52413</v>
      </c>
      <c r="F948" s="257" t="str">
        <f t="shared" si="42"/>
        <v>2043-44</v>
      </c>
      <c r="G948" s="234"/>
      <c r="H948" s="232" t="s">
        <v>247</v>
      </c>
      <c r="I948" s="235">
        <f t="shared" si="44"/>
        <v>28055.521896044054</v>
      </c>
      <c r="J948" s="258">
        <f>IFERROR(MIN('MP Calculations'!$E$29/I948,1),"-")</f>
        <v>1</v>
      </c>
      <c r="K948" s="259"/>
      <c r="L948" s="235"/>
      <c r="M948" s="235"/>
      <c r="N948" s="235"/>
      <c r="O948" s="296">
        <v>1616470.9333668905</v>
      </c>
      <c r="P948" s="260">
        <f t="shared" si="43"/>
        <v>1616470.9333668905</v>
      </c>
    </row>
    <row r="949" spans="3:16" x14ac:dyDescent="0.2">
      <c r="C949" s="235"/>
      <c r="D949" s="261" t="s">
        <v>443</v>
      </c>
      <c r="E949" s="216">
        <v>52413</v>
      </c>
      <c r="F949" s="257" t="str">
        <f t="shared" ref="F949:F1012" si="45">IF(E949="","-",IF(E949&lt;$E$15,"ERROR - date outside of range",IF(MONTH(E949)&gt;=7,YEAR(E949)&amp;"-"&amp;RIGHT(YEAR(E949),2)+1,YEAR(E949)-1&amp;"-"&amp;RIGHT(YEAR(E949),2))))</f>
        <v>2043-44</v>
      </c>
      <c r="G949" s="234"/>
      <c r="H949" s="232" t="s">
        <v>247</v>
      </c>
      <c r="I949" s="235">
        <f t="shared" si="44"/>
        <v>28055.521896044054</v>
      </c>
      <c r="J949" s="258">
        <f>IFERROR(MIN('MP Calculations'!$E$29/I949,1),"-")</f>
        <v>1</v>
      </c>
      <c r="K949" s="259"/>
      <c r="L949" s="235"/>
      <c r="M949" s="235"/>
      <c r="N949" s="235"/>
      <c r="O949" s="296">
        <v>2559.0042837393598</v>
      </c>
      <c r="P949" s="260">
        <f t="shared" ref="P949:P1012" si="46">IF(O949="-","-",IF(E949&lt;$E$15,0,O949*J949))</f>
        <v>2559.0042837393598</v>
      </c>
    </row>
    <row r="950" spans="3:16" x14ac:dyDescent="0.2">
      <c r="C950" s="235"/>
      <c r="D950" s="261" t="s">
        <v>406</v>
      </c>
      <c r="E950" s="216">
        <v>52413</v>
      </c>
      <c r="F950" s="257" t="str">
        <f t="shared" si="45"/>
        <v>2043-44</v>
      </c>
      <c r="G950" s="234"/>
      <c r="H950" s="232" t="s">
        <v>247</v>
      </c>
      <c r="I950" s="235">
        <f t="shared" si="44"/>
        <v>28055.521896044054</v>
      </c>
      <c r="J950" s="258">
        <f>IFERROR(MIN('MP Calculations'!$E$29/I950,1),"-")</f>
        <v>1</v>
      </c>
      <c r="K950" s="259"/>
      <c r="L950" s="235"/>
      <c r="M950" s="235"/>
      <c r="N950" s="235"/>
      <c r="O950" s="296">
        <v>579916.39918572793</v>
      </c>
      <c r="P950" s="260">
        <f t="shared" si="46"/>
        <v>579916.39918572793</v>
      </c>
    </row>
    <row r="951" spans="3:16" x14ac:dyDescent="0.2">
      <c r="C951" s="235"/>
      <c r="D951" s="261" t="s">
        <v>435</v>
      </c>
      <c r="E951" s="216">
        <v>52413</v>
      </c>
      <c r="F951" s="257" t="str">
        <f t="shared" si="45"/>
        <v>2043-44</v>
      </c>
      <c r="G951" s="234"/>
      <c r="H951" s="232" t="s">
        <v>247</v>
      </c>
      <c r="I951" s="235">
        <f t="shared" si="44"/>
        <v>28055.521896044054</v>
      </c>
      <c r="J951" s="258">
        <f>IFERROR(MIN('MP Calculations'!$E$29/I951,1),"-")</f>
        <v>1</v>
      </c>
      <c r="K951" s="259"/>
      <c r="L951" s="235"/>
      <c r="M951" s="235"/>
      <c r="N951" s="235"/>
      <c r="O951" s="296">
        <v>22245.355499091023</v>
      </c>
      <c r="P951" s="260">
        <f t="shared" si="46"/>
        <v>22245.355499091023</v>
      </c>
    </row>
    <row r="952" spans="3:16" x14ac:dyDescent="0.2">
      <c r="C952" s="235"/>
      <c r="D952" s="261" t="s">
        <v>350</v>
      </c>
      <c r="E952" s="216">
        <v>52413</v>
      </c>
      <c r="F952" s="257" t="str">
        <f t="shared" si="45"/>
        <v>2043-44</v>
      </c>
      <c r="G952" s="234"/>
      <c r="H952" s="232" t="s">
        <v>247</v>
      </c>
      <c r="I952" s="235">
        <f t="shared" si="44"/>
        <v>28055.521896044054</v>
      </c>
      <c r="J952" s="258">
        <f>IFERROR(MIN('MP Calculations'!$E$29/I952,1),"-")</f>
        <v>1</v>
      </c>
      <c r="K952" s="259"/>
      <c r="L952" s="235"/>
      <c r="M952" s="235"/>
      <c r="N952" s="235"/>
      <c r="O952" s="296">
        <v>537120.1926679482</v>
      </c>
      <c r="P952" s="260">
        <f t="shared" si="46"/>
        <v>537120.1926679482</v>
      </c>
    </row>
    <row r="953" spans="3:16" x14ac:dyDescent="0.2">
      <c r="C953" s="235"/>
      <c r="D953" s="261" t="s">
        <v>538</v>
      </c>
      <c r="E953" s="216">
        <v>52413</v>
      </c>
      <c r="F953" s="257" t="str">
        <f t="shared" si="45"/>
        <v>2043-44</v>
      </c>
      <c r="G953" s="234"/>
      <c r="H953" s="232" t="s">
        <v>247</v>
      </c>
      <c r="I953" s="235">
        <f t="shared" si="44"/>
        <v>28055.521896044054</v>
      </c>
      <c r="J953" s="258">
        <f>IFERROR(MIN('MP Calculations'!$E$29/I953,1),"-")</f>
        <v>1</v>
      </c>
      <c r="K953" s="259"/>
      <c r="L953" s="235"/>
      <c r="M953" s="235"/>
      <c r="N953" s="235"/>
      <c r="O953" s="296">
        <v>26671121.193955693</v>
      </c>
      <c r="P953" s="260">
        <f t="shared" si="46"/>
        <v>26671121.193955693</v>
      </c>
    </row>
    <row r="954" spans="3:16" x14ac:dyDescent="0.2">
      <c r="C954" s="235"/>
      <c r="D954" s="261" t="s">
        <v>256</v>
      </c>
      <c r="E954" s="216">
        <v>52779</v>
      </c>
      <c r="F954" s="257" t="str">
        <f t="shared" si="45"/>
        <v>2044-45</v>
      </c>
      <c r="G954" s="234"/>
      <c r="H954" s="232" t="s">
        <v>247</v>
      </c>
      <c r="I954" s="235">
        <f t="shared" si="44"/>
        <v>28055.521896044054</v>
      </c>
      <c r="J954" s="258">
        <f>IFERROR(MIN('MP Calculations'!$E$29/I954,1),"-")</f>
        <v>1</v>
      </c>
      <c r="K954" s="259"/>
      <c r="L954" s="235"/>
      <c r="M954" s="235"/>
      <c r="N954" s="235"/>
      <c r="O954" s="296">
        <v>36817.624914639564</v>
      </c>
      <c r="P954" s="260">
        <f t="shared" si="46"/>
        <v>36817.624914639564</v>
      </c>
    </row>
    <row r="955" spans="3:16" x14ac:dyDescent="0.2">
      <c r="C955" s="235"/>
      <c r="D955" s="261" t="s">
        <v>257</v>
      </c>
      <c r="E955" s="216">
        <v>52779</v>
      </c>
      <c r="F955" s="257" t="str">
        <f t="shared" si="45"/>
        <v>2044-45</v>
      </c>
      <c r="G955" s="234"/>
      <c r="H955" s="232" t="s">
        <v>247</v>
      </c>
      <c r="I955" s="235">
        <f t="shared" si="44"/>
        <v>28055.521896044054</v>
      </c>
      <c r="J955" s="258">
        <f>IFERROR(MIN('MP Calculations'!$E$29/I955,1),"-")</f>
        <v>1</v>
      </c>
      <c r="K955" s="259"/>
      <c r="L955" s="235"/>
      <c r="M955" s="235"/>
      <c r="N955" s="235"/>
      <c r="O955" s="296">
        <v>495786.36893278349</v>
      </c>
      <c r="P955" s="260">
        <f t="shared" si="46"/>
        <v>495786.36893278349</v>
      </c>
    </row>
    <row r="956" spans="3:16" x14ac:dyDescent="0.2">
      <c r="C956" s="235"/>
      <c r="D956" s="261" t="s">
        <v>294</v>
      </c>
      <c r="E956" s="216">
        <v>52779</v>
      </c>
      <c r="F956" s="257" t="str">
        <f t="shared" si="45"/>
        <v>2044-45</v>
      </c>
      <c r="G956" s="234"/>
      <c r="H956" s="232" t="s">
        <v>247</v>
      </c>
      <c r="I956" s="235">
        <f t="shared" si="44"/>
        <v>28055.521896044054</v>
      </c>
      <c r="J956" s="258">
        <f>IFERROR(MIN('MP Calculations'!$E$29/I956,1),"-")</f>
        <v>1</v>
      </c>
      <c r="K956" s="259"/>
      <c r="L956" s="235"/>
      <c r="M956" s="235"/>
      <c r="N956" s="235"/>
      <c r="O956" s="296">
        <v>588425.20416191407</v>
      </c>
      <c r="P956" s="260">
        <f t="shared" si="46"/>
        <v>588425.20416191407</v>
      </c>
    </row>
    <row r="957" spans="3:16" x14ac:dyDescent="0.2">
      <c r="C957" s="235"/>
      <c r="D957" s="261" t="s">
        <v>459</v>
      </c>
      <c r="E957" s="216">
        <v>52779</v>
      </c>
      <c r="F957" s="257" t="str">
        <f t="shared" si="45"/>
        <v>2044-45</v>
      </c>
      <c r="G957" s="234"/>
      <c r="H957" s="232" t="s">
        <v>247</v>
      </c>
      <c r="I957" s="235">
        <f t="shared" si="44"/>
        <v>28055.521896044054</v>
      </c>
      <c r="J957" s="258">
        <f>IFERROR(MIN('MP Calculations'!$E$29/I957,1),"-")</f>
        <v>1</v>
      </c>
      <c r="K957" s="259"/>
      <c r="L957" s="235"/>
      <c r="M957" s="235"/>
      <c r="N957" s="235"/>
      <c r="O957" s="296">
        <v>5455362.1187859029</v>
      </c>
      <c r="P957" s="260">
        <f t="shared" si="46"/>
        <v>5455362.1187859029</v>
      </c>
    </row>
    <row r="958" spans="3:16" x14ac:dyDescent="0.2">
      <c r="C958" s="235"/>
      <c r="D958" s="261" t="s">
        <v>460</v>
      </c>
      <c r="E958" s="216">
        <v>52779</v>
      </c>
      <c r="F958" s="257" t="str">
        <f t="shared" si="45"/>
        <v>2044-45</v>
      </c>
      <c r="G958" s="234"/>
      <c r="H958" s="232" t="s">
        <v>247</v>
      </c>
      <c r="I958" s="235">
        <f t="shared" si="44"/>
        <v>28055.521896044054</v>
      </c>
      <c r="J958" s="258">
        <f>IFERROR(MIN('MP Calculations'!$E$29/I958,1),"-")</f>
        <v>1</v>
      </c>
      <c r="K958" s="259"/>
      <c r="L958" s="235"/>
      <c r="M958" s="235"/>
      <c r="N958" s="235"/>
      <c r="O958" s="296">
        <v>8510723.8633102681</v>
      </c>
      <c r="P958" s="260">
        <f t="shared" si="46"/>
        <v>8510723.8633102681</v>
      </c>
    </row>
    <row r="959" spans="3:16" x14ac:dyDescent="0.2">
      <c r="C959" s="235"/>
      <c r="D959" s="261" t="s">
        <v>461</v>
      </c>
      <c r="E959" s="216">
        <v>52779</v>
      </c>
      <c r="F959" s="257" t="str">
        <f t="shared" si="45"/>
        <v>2044-45</v>
      </c>
      <c r="G959" s="234"/>
      <c r="H959" s="232" t="s">
        <v>247</v>
      </c>
      <c r="I959" s="235">
        <f t="shared" si="44"/>
        <v>28055.521896044054</v>
      </c>
      <c r="J959" s="258">
        <f>IFERROR(MIN('MP Calculations'!$E$29/I959,1),"-")</f>
        <v>1</v>
      </c>
      <c r="K959" s="259"/>
      <c r="L959" s="235"/>
      <c r="M959" s="235"/>
      <c r="N959" s="235"/>
      <c r="O959" s="296">
        <v>2253571.933872873</v>
      </c>
      <c r="P959" s="260">
        <f t="shared" si="46"/>
        <v>2253571.933872873</v>
      </c>
    </row>
    <row r="960" spans="3:16" x14ac:dyDescent="0.2">
      <c r="C960" s="235"/>
      <c r="D960" s="261" t="s">
        <v>462</v>
      </c>
      <c r="E960" s="216">
        <v>52779</v>
      </c>
      <c r="F960" s="257" t="str">
        <f t="shared" si="45"/>
        <v>2044-45</v>
      </c>
      <c r="G960" s="234"/>
      <c r="H960" s="232" t="s">
        <v>247</v>
      </c>
      <c r="I960" s="235">
        <f t="shared" si="44"/>
        <v>28055.521896044054</v>
      </c>
      <c r="J960" s="258">
        <f>IFERROR(MIN('MP Calculations'!$E$29/I960,1),"-")</f>
        <v>1</v>
      </c>
      <c r="K960" s="259"/>
      <c r="L960" s="235"/>
      <c r="M960" s="235"/>
      <c r="N960" s="235"/>
      <c r="O960" s="296">
        <v>5564076.0494027622</v>
      </c>
      <c r="P960" s="260">
        <f t="shared" si="46"/>
        <v>5564076.0494027622</v>
      </c>
    </row>
    <row r="961" spans="3:16" x14ac:dyDescent="0.2">
      <c r="C961" s="235"/>
      <c r="D961" s="261" t="s">
        <v>268</v>
      </c>
      <c r="E961" s="216">
        <v>52779</v>
      </c>
      <c r="F961" s="257" t="str">
        <f t="shared" si="45"/>
        <v>2044-45</v>
      </c>
      <c r="G961" s="234"/>
      <c r="H961" s="232" t="s">
        <v>247</v>
      </c>
      <c r="I961" s="235">
        <f t="shared" si="44"/>
        <v>28055.521896044054</v>
      </c>
      <c r="J961" s="258">
        <f>IFERROR(MIN('MP Calculations'!$E$29/I961,1),"-")</f>
        <v>1</v>
      </c>
      <c r="K961" s="259"/>
      <c r="L961" s="235"/>
      <c r="M961" s="235"/>
      <c r="N961" s="235"/>
      <c r="O961" s="296">
        <v>35104.888762258684</v>
      </c>
      <c r="P961" s="260">
        <f t="shared" si="46"/>
        <v>35104.888762258684</v>
      </c>
    </row>
    <row r="962" spans="3:16" x14ac:dyDescent="0.2">
      <c r="C962" s="235"/>
      <c r="D962" s="261" t="s">
        <v>269</v>
      </c>
      <c r="E962" s="216">
        <v>52779</v>
      </c>
      <c r="F962" s="257" t="str">
        <f t="shared" si="45"/>
        <v>2044-45</v>
      </c>
      <c r="G962" s="234"/>
      <c r="H962" s="232" t="s">
        <v>247</v>
      </c>
      <c r="I962" s="235">
        <f t="shared" si="44"/>
        <v>28055.521896044054</v>
      </c>
      <c r="J962" s="258">
        <f>IFERROR(MIN('MP Calculations'!$E$29/I962,1),"-")</f>
        <v>1</v>
      </c>
      <c r="K962" s="259"/>
      <c r="L962" s="235"/>
      <c r="M962" s="235"/>
      <c r="N962" s="235"/>
      <c r="O962" s="296">
        <v>52342.52506974565</v>
      </c>
      <c r="P962" s="260">
        <f t="shared" si="46"/>
        <v>52342.52506974565</v>
      </c>
    </row>
    <row r="963" spans="3:16" x14ac:dyDescent="0.2">
      <c r="C963" s="235"/>
      <c r="D963" s="261" t="s">
        <v>270</v>
      </c>
      <c r="E963" s="216">
        <v>52779</v>
      </c>
      <c r="F963" s="257" t="str">
        <f t="shared" si="45"/>
        <v>2044-45</v>
      </c>
      <c r="G963" s="234"/>
      <c r="H963" s="232" t="s">
        <v>247</v>
      </c>
      <c r="I963" s="235">
        <f t="shared" si="44"/>
        <v>28055.521896044054</v>
      </c>
      <c r="J963" s="258">
        <f>IFERROR(MIN('MP Calculations'!$E$29/I963,1),"-")</f>
        <v>1</v>
      </c>
      <c r="K963" s="259"/>
      <c r="L963" s="235"/>
      <c r="M963" s="235"/>
      <c r="N963" s="235"/>
      <c r="O963" s="296">
        <v>31067.650033860107</v>
      </c>
      <c r="P963" s="260">
        <f t="shared" si="46"/>
        <v>31067.650033860107</v>
      </c>
    </row>
    <row r="964" spans="3:16" x14ac:dyDescent="0.2">
      <c r="C964" s="235"/>
      <c r="D964" s="261" t="s">
        <v>271</v>
      </c>
      <c r="E964" s="216">
        <v>52779</v>
      </c>
      <c r="F964" s="257" t="str">
        <f t="shared" si="45"/>
        <v>2044-45</v>
      </c>
      <c r="G964" s="234"/>
      <c r="H964" s="232" t="s">
        <v>247</v>
      </c>
      <c r="I964" s="235">
        <f t="shared" si="44"/>
        <v>28055.521896044054</v>
      </c>
      <c r="J964" s="258">
        <f>IFERROR(MIN('MP Calculations'!$E$29/I964,1),"-")</f>
        <v>1</v>
      </c>
      <c r="K964" s="259"/>
      <c r="L964" s="235"/>
      <c r="M964" s="235"/>
      <c r="N964" s="235"/>
      <c r="O964" s="296">
        <v>30421.905582570445</v>
      </c>
      <c r="P964" s="260">
        <f t="shared" si="46"/>
        <v>30421.905582570445</v>
      </c>
    </row>
    <row r="965" spans="3:16" x14ac:dyDescent="0.2">
      <c r="C965" s="235"/>
      <c r="D965" s="261" t="s">
        <v>272</v>
      </c>
      <c r="E965" s="216">
        <v>52779</v>
      </c>
      <c r="F965" s="257" t="str">
        <f t="shared" si="45"/>
        <v>2044-45</v>
      </c>
      <c r="G965" s="234"/>
      <c r="H965" s="232" t="s">
        <v>247</v>
      </c>
      <c r="I965" s="235">
        <f t="shared" si="44"/>
        <v>28055.521896044054</v>
      </c>
      <c r="J965" s="258">
        <f>IFERROR(MIN('MP Calculations'!$E$29/I965,1),"-")</f>
        <v>1</v>
      </c>
      <c r="K965" s="259"/>
      <c r="L965" s="235"/>
      <c r="M965" s="235"/>
      <c r="N965" s="235"/>
      <c r="O965" s="296">
        <v>19532.677268540367</v>
      </c>
      <c r="P965" s="260">
        <f t="shared" si="46"/>
        <v>19532.677268540367</v>
      </c>
    </row>
    <row r="966" spans="3:16" x14ac:dyDescent="0.2">
      <c r="C966" s="235"/>
      <c r="D966" s="261" t="s">
        <v>275</v>
      </c>
      <c r="E966" s="216">
        <v>52779</v>
      </c>
      <c r="F966" s="257" t="str">
        <f t="shared" si="45"/>
        <v>2044-45</v>
      </c>
      <c r="G966" s="234"/>
      <c r="H966" s="232" t="s">
        <v>247</v>
      </c>
      <c r="I966" s="235">
        <f t="shared" si="44"/>
        <v>28055.521896044054</v>
      </c>
      <c r="J966" s="258">
        <f>IFERROR(MIN('MP Calculations'!$E$29/I966,1),"-")</f>
        <v>1</v>
      </c>
      <c r="K966" s="259"/>
      <c r="L966" s="235"/>
      <c r="M966" s="235"/>
      <c r="N966" s="235"/>
      <c r="O966" s="296">
        <v>22539.4277689634</v>
      </c>
      <c r="P966" s="260">
        <f t="shared" si="46"/>
        <v>22539.4277689634</v>
      </c>
    </row>
    <row r="967" spans="3:16" x14ac:dyDescent="0.2">
      <c r="C967" s="235"/>
      <c r="D967" s="261" t="s">
        <v>278</v>
      </c>
      <c r="E967" s="216">
        <v>52779</v>
      </c>
      <c r="F967" s="257" t="str">
        <f t="shared" si="45"/>
        <v>2044-45</v>
      </c>
      <c r="G967" s="234"/>
      <c r="H967" s="232" t="s">
        <v>247</v>
      </c>
      <c r="I967" s="235">
        <f t="shared" si="44"/>
        <v>28055.521896044054</v>
      </c>
      <c r="J967" s="258">
        <f>IFERROR(MIN('MP Calculations'!$E$29/I967,1),"-")</f>
        <v>1</v>
      </c>
      <c r="K967" s="259"/>
      <c r="L967" s="235"/>
      <c r="M967" s="235"/>
      <c r="N967" s="235"/>
      <c r="O967" s="296">
        <v>311564.49636907084</v>
      </c>
      <c r="P967" s="260">
        <f t="shared" si="46"/>
        <v>311564.49636907084</v>
      </c>
    </row>
    <row r="968" spans="3:16" x14ac:dyDescent="0.2">
      <c r="C968" s="235"/>
      <c r="D968" s="261" t="s">
        <v>281</v>
      </c>
      <c r="E968" s="216">
        <v>52779</v>
      </c>
      <c r="F968" s="257" t="str">
        <f t="shared" si="45"/>
        <v>2044-45</v>
      </c>
      <c r="G968" s="234"/>
      <c r="H968" s="232" t="s">
        <v>247</v>
      </c>
      <c r="I968" s="235">
        <f t="shared" si="44"/>
        <v>28055.521896044054</v>
      </c>
      <c r="J968" s="258">
        <f>IFERROR(MIN('MP Calculations'!$E$29/I968,1),"-")</f>
        <v>1</v>
      </c>
      <c r="K968" s="259"/>
      <c r="L968" s="235"/>
      <c r="M968" s="235"/>
      <c r="N968" s="235"/>
      <c r="O968" s="296">
        <v>3019189.9825240448</v>
      </c>
      <c r="P968" s="260">
        <f t="shared" si="46"/>
        <v>3019189.9825240448</v>
      </c>
    </row>
    <row r="969" spans="3:16" x14ac:dyDescent="0.2">
      <c r="C969" s="235"/>
      <c r="D969" s="261" t="s">
        <v>284</v>
      </c>
      <c r="E969" s="216">
        <v>52779</v>
      </c>
      <c r="F969" s="257" t="str">
        <f t="shared" si="45"/>
        <v>2044-45</v>
      </c>
      <c r="G969" s="234"/>
      <c r="H969" s="232" t="s">
        <v>247</v>
      </c>
      <c r="I969" s="235">
        <f t="shared" si="44"/>
        <v>28055.521896044054</v>
      </c>
      <c r="J969" s="258">
        <f>IFERROR(MIN('MP Calculations'!$E$29/I969,1),"-")</f>
        <v>1</v>
      </c>
      <c r="K969" s="259"/>
      <c r="L969" s="235"/>
      <c r="M969" s="235"/>
      <c r="N969" s="235"/>
      <c r="O969" s="296">
        <v>431386.9060852399</v>
      </c>
      <c r="P969" s="260">
        <f t="shared" si="46"/>
        <v>431386.9060852399</v>
      </c>
    </row>
    <row r="970" spans="3:16" x14ac:dyDescent="0.2">
      <c r="C970" s="235"/>
      <c r="D970" s="261" t="s">
        <v>285</v>
      </c>
      <c r="E970" s="216">
        <v>52779</v>
      </c>
      <c r="F970" s="257" t="str">
        <f t="shared" si="45"/>
        <v>2044-45</v>
      </c>
      <c r="G970" s="234"/>
      <c r="H970" s="232" t="s">
        <v>247</v>
      </c>
      <c r="I970" s="235">
        <f t="shared" si="44"/>
        <v>28055.521896044054</v>
      </c>
      <c r="J970" s="258">
        <f>IFERROR(MIN('MP Calculations'!$E$29/I970,1),"-")</f>
        <v>1</v>
      </c>
      <c r="K970" s="259"/>
      <c r="L970" s="235"/>
      <c r="M970" s="235"/>
      <c r="N970" s="235"/>
      <c r="O970" s="296">
        <v>65333.54692660959</v>
      </c>
      <c r="P970" s="260">
        <f t="shared" si="46"/>
        <v>65333.54692660959</v>
      </c>
    </row>
    <row r="971" spans="3:16" x14ac:dyDescent="0.2">
      <c r="C971" s="235"/>
      <c r="D971" s="261" t="s">
        <v>286</v>
      </c>
      <c r="E971" s="216">
        <v>52779</v>
      </c>
      <c r="F971" s="257" t="str">
        <f t="shared" si="45"/>
        <v>2044-45</v>
      </c>
      <c r="G971" s="234"/>
      <c r="H971" s="232" t="s">
        <v>247</v>
      </c>
      <c r="I971" s="235">
        <f t="shared" si="44"/>
        <v>28055.521896044054</v>
      </c>
      <c r="J971" s="258">
        <f>IFERROR(MIN('MP Calculations'!$E$29/I971,1),"-")</f>
        <v>1</v>
      </c>
      <c r="K971" s="259"/>
      <c r="L971" s="235"/>
      <c r="M971" s="235"/>
      <c r="N971" s="235"/>
      <c r="O971" s="296">
        <v>197683.04971356119</v>
      </c>
      <c r="P971" s="260">
        <f t="shared" si="46"/>
        <v>197683.04971356119</v>
      </c>
    </row>
    <row r="972" spans="3:16" x14ac:dyDescent="0.2">
      <c r="C972" s="235"/>
      <c r="D972" s="261" t="s">
        <v>287</v>
      </c>
      <c r="E972" s="216">
        <v>52779</v>
      </c>
      <c r="F972" s="257" t="str">
        <f t="shared" si="45"/>
        <v>2044-45</v>
      </c>
      <c r="G972" s="234"/>
      <c r="H972" s="232" t="s">
        <v>247</v>
      </c>
      <c r="I972" s="235">
        <f t="shared" si="44"/>
        <v>28055.521896044054</v>
      </c>
      <c r="J972" s="258">
        <f>IFERROR(MIN('MP Calculations'!$E$29/I972,1),"-")</f>
        <v>1</v>
      </c>
      <c r="K972" s="259"/>
      <c r="L972" s="235"/>
      <c r="M972" s="235"/>
      <c r="N972" s="235"/>
      <c r="O972" s="296">
        <v>30077.176420350628</v>
      </c>
      <c r="P972" s="260">
        <f t="shared" si="46"/>
        <v>30077.176420350628</v>
      </c>
    </row>
    <row r="973" spans="3:16" x14ac:dyDescent="0.2">
      <c r="C973" s="235"/>
      <c r="D973" s="261" t="s">
        <v>288</v>
      </c>
      <c r="E973" s="216">
        <v>52779</v>
      </c>
      <c r="F973" s="257" t="str">
        <f t="shared" si="45"/>
        <v>2044-45</v>
      </c>
      <c r="G973" s="234"/>
      <c r="H973" s="232" t="s">
        <v>247</v>
      </c>
      <c r="I973" s="235">
        <f t="shared" si="44"/>
        <v>28055.521896044054</v>
      </c>
      <c r="J973" s="258">
        <f>IFERROR(MIN('MP Calculations'!$E$29/I973,1),"-")</f>
        <v>1</v>
      </c>
      <c r="K973" s="259"/>
      <c r="L973" s="235"/>
      <c r="M973" s="235"/>
      <c r="N973" s="235"/>
      <c r="O973" s="296">
        <v>98987.05995547332</v>
      </c>
      <c r="P973" s="260">
        <f t="shared" si="46"/>
        <v>98987.05995547332</v>
      </c>
    </row>
    <row r="974" spans="3:16" x14ac:dyDescent="0.2">
      <c r="C974" s="235"/>
      <c r="D974" s="261" t="s">
        <v>290</v>
      </c>
      <c r="E974" s="216">
        <v>52779</v>
      </c>
      <c r="F974" s="257" t="str">
        <f t="shared" si="45"/>
        <v>2044-45</v>
      </c>
      <c r="G974" s="234"/>
      <c r="H974" s="232" t="s">
        <v>247</v>
      </c>
      <c r="I974" s="235">
        <f t="shared" si="44"/>
        <v>28055.521896044054</v>
      </c>
      <c r="J974" s="258">
        <f>IFERROR(MIN('MP Calculations'!$E$29/I974,1),"-")</f>
        <v>1</v>
      </c>
      <c r="K974" s="259"/>
      <c r="L974" s="235"/>
      <c r="M974" s="235"/>
      <c r="N974" s="235"/>
      <c r="O974" s="296">
        <v>657308.73749103397</v>
      </c>
      <c r="P974" s="260">
        <f t="shared" si="46"/>
        <v>657308.73749103397</v>
      </c>
    </row>
    <row r="975" spans="3:16" x14ac:dyDescent="0.2">
      <c r="C975" s="235"/>
      <c r="D975" s="261" t="s">
        <v>291</v>
      </c>
      <c r="E975" s="216">
        <v>52779</v>
      </c>
      <c r="F975" s="257" t="str">
        <f t="shared" si="45"/>
        <v>2044-45</v>
      </c>
      <c r="G975" s="234"/>
      <c r="H975" s="232" t="s">
        <v>247</v>
      </c>
      <c r="I975" s="235">
        <f t="shared" si="44"/>
        <v>28055.521896044054</v>
      </c>
      <c r="J975" s="258">
        <f>IFERROR(MIN('MP Calculations'!$E$29/I975,1),"-")</f>
        <v>1</v>
      </c>
      <c r="K975" s="259"/>
      <c r="L975" s="235"/>
      <c r="M975" s="235"/>
      <c r="N975" s="235"/>
      <c r="O975" s="296">
        <v>525459.12167614198</v>
      </c>
      <c r="P975" s="260">
        <f t="shared" si="46"/>
        <v>525459.12167614198</v>
      </c>
    </row>
    <row r="976" spans="3:16" x14ac:dyDescent="0.2">
      <c r="C976" s="235"/>
      <c r="D976" s="261" t="s">
        <v>249</v>
      </c>
      <c r="E976" s="216">
        <v>52779</v>
      </c>
      <c r="F976" s="257" t="str">
        <f t="shared" si="45"/>
        <v>2044-45</v>
      </c>
      <c r="G976" s="234"/>
      <c r="H976" s="232" t="s">
        <v>247</v>
      </c>
      <c r="I976" s="235">
        <f t="shared" si="44"/>
        <v>28055.521896044054</v>
      </c>
      <c r="J976" s="258">
        <f>IFERROR(MIN('MP Calculations'!$E$29/I976,1),"-")</f>
        <v>1</v>
      </c>
      <c r="K976" s="259"/>
      <c r="L976" s="235"/>
      <c r="M976" s="235"/>
      <c r="N976" s="235"/>
      <c r="O976" s="296">
        <v>130482.01869862567</v>
      </c>
      <c r="P976" s="260">
        <f t="shared" si="46"/>
        <v>130482.01869862567</v>
      </c>
    </row>
    <row r="977" spans="3:16" x14ac:dyDescent="0.2">
      <c r="C977" s="235"/>
      <c r="D977" s="261" t="s">
        <v>250</v>
      </c>
      <c r="E977" s="216">
        <v>52779</v>
      </c>
      <c r="F977" s="257" t="str">
        <f t="shared" si="45"/>
        <v>2044-45</v>
      </c>
      <c r="G977" s="234"/>
      <c r="H977" s="232" t="s">
        <v>247</v>
      </c>
      <c r="I977" s="235">
        <f t="shared" si="44"/>
        <v>28055.521896044054</v>
      </c>
      <c r="J977" s="258">
        <f>IFERROR(MIN('MP Calculations'!$E$29/I977,1),"-")</f>
        <v>1</v>
      </c>
      <c r="K977" s="259"/>
      <c r="L977" s="235"/>
      <c r="M977" s="235"/>
      <c r="N977" s="235"/>
      <c r="O977" s="296">
        <v>187799.55402666019</v>
      </c>
      <c r="P977" s="260">
        <f t="shared" si="46"/>
        <v>187799.55402666019</v>
      </c>
    </row>
    <row r="978" spans="3:16" x14ac:dyDescent="0.2">
      <c r="C978" s="235"/>
      <c r="D978" s="261" t="s">
        <v>251</v>
      </c>
      <c r="E978" s="216">
        <v>52779</v>
      </c>
      <c r="F978" s="257" t="str">
        <f t="shared" si="45"/>
        <v>2044-45</v>
      </c>
      <c r="G978" s="234"/>
      <c r="H978" s="232" t="s">
        <v>247</v>
      </c>
      <c r="I978" s="235">
        <f t="shared" si="44"/>
        <v>28055.521896044054</v>
      </c>
      <c r="J978" s="258">
        <f>IFERROR(MIN('MP Calculations'!$E$29/I978,1),"-")</f>
        <v>1</v>
      </c>
      <c r="K978" s="259"/>
      <c r="L978" s="235"/>
      <c r="M978" s="235"/>
      <c r="N978" s="235"/>
      <c r="O978" s="296">
        <v>47134.678639356345</v>
      </c>
      <c r="P978" s="260">
        <f t="shared" si="46"/>
        <v>47134.678639356345</v>
      </c>
    </row>
    <row r="979" spans="3:16" x14ac:dyDescent="0.2">
      <c r="C979" s="235"/>
      <c r="D979" s="261" t="s">
        <v>252</v>
      </c>
      <c r="E979" s="216">
        <v>52779</v>
      </c>
      <c r="F979" s="257" t="str">
        <f t="shared" si="45"/>
        <v>2044-45</v>
      </c>
      <c r="G979" s="234"/>
      <c r="H979" s="232" t="s">
        <v>247</v>
      </c>
      <c r="I979" s="235">
        <f t="shared" si="44"/>
        <v>28055.521896044054</v>
      </c>
      <c r="J979" s="258">
        <f>IFERROR(MIN('MP Calculations'!$E$29/I979,1),"-")</f>
        <v>1</v>
      </c>
      <c r="K979" s="259"/>
      <c r="L979" s="235"/>
      <c r="M979" s="235"/>
      <c r="N979" s="235"/>
      <c r="O979" s="296">
        <v>112147.95959431837</v>
      </c>
      <c r="P979" s="260">
        <f t="shared" si="46"/>
        <v>112147.95959431837</v>
      </c>
    </row>
    <row r="980" spans="3:16" x14ac:dyDescent="0.2">
      <c r="C980" s="235"/>
      <c r="D980" s="261" t="s">
        <v>253</v>
      </c>
      <c r="E980" s="216">
        <v>52779</v>
      </c>
      <c r="F980" s="257" t="str">
        <f t="shared" si="45"/>
        <v>2044-45</v>
      </c>
      <c r="G980" s="234"/>
      <c r="H980" s="232" t="s">
        <v>247</v>
      </c>
      <c r="I980" s="235">
        <f t="shared" si="44"/>
        <v>28055.521896044054</v>
      </c>
      <c r="J980" s="258">
        <f>IFERROR(MIN('MP Calculations'!$E$29/I980,1),"-")</f>
        <v>1</v>
      </c>
      <c r="K980" s="259"/>
      <c r="L980" s="235"/>
      <c r="M980" s="235"/>
      <c r="N980" s="235"/>
      <c r="O980" s="296">
        <v>56046.382275782074</v>
      </c>
      <c r="P980" s="260">
        <f t="shared" si="46"/>
        <v>56046.382275782074</v>
      </c>
    </row>
    <row r="981" spans="3:16" x14ac:dyDescent="0.2">
      <c r="C981" s="235"/>
      <c r="D981" s="261" t="s">
        <v>254</v>
      </c>
      <c r="E981" s="216">
        <v>52779</v>
      </c>
      <c r="F981" s="257" t="str">
        <f t="shared" si="45"/>
        <v>2044-45</v>
      </c>
      <c r="G981" s="234"/>
      <c r="H981" s="232" t="s">
        <v>247</v>
      </c>
      <c r="I981" s="235">
        <f t="shared" si="44"/>
        <v>28055.521896044054</v>
      </c>
      <c r="J981" s="258">
        <f>IFERROR(MIN('MP Calculations'!$E$29/I981,1),"-")</f>
        <v>1</v>
      </c>
      <c r="K981" s="259"/>
      <c r="L981" s="235"/>
      <c r="M981" s="235"/>
      <c r="N981" s="235"/>
      <c r="O981" s="296">
        <v>37468.132668826336</v>
      </c>
      <c r="P981" s="260">
        <f t="shared" si="46"/>
        <v>37468.132668826336</v>
      </c>
    </row>
    <row r="982" spans="3:16" x14ac:dyDescent="0.2">
      <c r="C982" s="235"/>
      <c r="D982" s="261" t="s">
        <v>255</v>
      </c>
      <c r="E982" s="216">
        <v>52779</v>
      </c>
      <c r="F982" s="257" t="str">
        <f t="shared" si="45"/>
        <v>2044-45</v>
      </c>
      <c r="G982" s="234"/>
      <c r="H982" s="232" t="s">
        <v>247</v>
      </c>
      <c r="I982" s="235">
        <f t="shared" si="44"/>
        <v>28055.521896044054</v>
      </c>
      <c r="J982" s="258">
        <f>IFERROR(MIN('MP Calculations'!$E$29/I982,1),"-")</f>
        <v>1</v>
      </c>
      <c r="K982" s="259"/>
      <c r="L982" s="235"/>
      <c r="M982" s="235"/>
      <c r="N982" s="235"/>
      <c r="O982" s="296">
        <v>120935.73550478903</v>
      </c>
      <c r="P982" s="260">
        <f t="shared" si="46"/>
        <v>120935.73550478903</v>
      </c>
    </row>
    <row r="983" spans="3:16" x14ac:dyDescent="0.2">
      <c r="C983" s="235"/>
      <c r="D983" s="261" t="s">
        <v>376</v>
      </c>
      <c r="E983" s="216">
        <v>52779</v>
      </c>
      <c r="F983" s="257" t="str">
        <f t="shared" si="45"/>
        <v>2044-45</v>
      </c>
      <c r="G983" s="234"/>
      <c r="H983" s="232" t="s">
        <v>247</v>
      </c>
      <c r="I983" s="235">
        <f t="shared" ref="I983:I1046" si="47">$I$22</f>
        <v>28055.521896044054</v>
      </c>
      <c r="J983" s="258">
        <f>IFERROR(MIN('MP Calculations'!$E$29/I983,1),"-")</f>
        <v>1</v>
      </c>
      <c r="K983" s="259"/>
      <c r="L983" s="235"/>
      <c r="M983" s="235"/>
      <c r="N983" s="235"/>
      <c r="O983" s="296">
        <v>26102.743262719257</v>
      </c>
      <c r="P983" s="260">
        <f t="shared" si="46"/>
        <v>26102.743262719257</v>
      </c>
    </row>
    <row r="984" spans="3:16" x14ac:dyDescent="0.2">
      <c r="C984" s="235"/>
      <c r="D984" s="261" t="s">
        <v>377</v>
      </c>
      <c r="E984" s="216">
        <v>52779</v>
      </c>
      <c r="F984" s="257" t="str">
        <f t="shared" si="45"/>
        <v>2044-45</v>
      </c>
      <c r="G984" s="234"/>
      <c r="H984" s="232" t="s">
        <v>247</v>
      </c>
      <c r="I984" s="235">
        <f t="shared" si="47"/>
        <v>28055.521896044054</v>
      </c>
      <c r="J984" s="258">
        <f>IFERROR(MIN('MP Calculations'!$E$29/I984,1),"-")</f>
        <v>1</v>
      </c>
      <c r="K984" s="259"/>
      <c r="L984" s="235"/>
      <c r="M984" s="235"/>
      <c r="N984" s="235"/>
      <c r="O984" s="296">
        <v>1967058.4031457624</v>
      </c>
      <c r="P984" s="260">
        <f t="shared" si="46"/>
        <v>1967058.4031457624</v>
      </c>
    </row>
    <row r="985" spans="3:16" x14ac:dyDescent="0.2">
      <c r="C985" s="235"/>
      <c r="D985" s="261" t="s">
        <v>443</v>
      </c>
      <c r="E985" s="216">
        <v>52779</v>
      </c>
      <c r="F985" s="257" t="str">
        <f t="shared" si="45"/>
        <v>2044-45</v>
      </c>
      <c r="G985" s="234"/>
      <c r="H985" s="232" t="s">
        <v>247</v>
      </c>
      <c r="I985" s="235">
        <f t="shared" si="47"/>
        <v>28055.521896044054</v>
      </c>
      <c r="J985" s="258">
        <f>IFERROR(MIN('MP Calculations'!$E$29/I985,1),"-")</f>
        <v>1</v>
      </c>
      <c r="K985" s="259"/>
      <c r="L985" s="235"/>
      <c r="M985" s="235"/>
      <c r="N985" s="235"/>
      <c r="O985" s="296">
        <v>3342.4724671435761</v>
      </c>
      <c r="P985" s="260">
        <f t="shared" si="46"/>
        <v>3342.4724671435761</v>
      </c>
    </row>
    <row r="986" spans="3:16" x14ac:dyDescent="0.2">
      <c r="C986" s="235"/>
      <c r="D986" s="261" t="s">
        <v>406</v>
      </c>
      <c r="E986" s="216">
        <v>52779</v>
      </c>
      <c r="F986" s="257" t="str">
        <f t="shared" si="45"/>
        <v>2044-45</v>
      </c>
      <c r="G986" s="234"/>
      <c r="H986" s="232" t="s">
        <v>247</v>
      </c>
      <c r="I986" s="235">
        <f t="shared" si="47"/>
        <v>28055.521896044054</v>
      </c>
      <c r="J986" s="258">
        <f>IFERROR(MIN('MP Calculations'!$E$29/I986,1),"-")</f>
        <v>1</v>
      </c>
      <c r="K986" s="259"/>
      <c r="L986" s="235"/>
      <c r="M986" s="235"/>
      <c r="N986" s="235"/>
      <c r="O986" s="296">
        <v>614919.68654517597</v>
      </c>
      <c r="P986" s="260">
        <f t="shared" si="46"/>
        <v>614919.68654517597</v>
      </c>
    </row>
    <row r="987" spans="3:16" x14ac:dyDescent="0.2">
      <c r="C987" s="235"/>
      <c r="D987" s="261" t="s">
        <v>435</v>
      </c>
      <c r="E987" s="216">
        <v>52779</v>
      </c>
      <c r="F987" s="257" t="str">
        <f t="shared" si="45"/>
        <v>2044-45</v>
      </c>
      <c r="G987" s="234"/>
      <c r="H987" s="232" t="s">
        <v>247</v>
      </c>
      <c r="I987" s="235">
        <f t="shared" si="47"/>
        <v>28055.521896044054</v>
      </c>
      <c r="J987" s="258">
        <f>IFERROR(MIN('MP Calculations'!$E$29/I987,1),"-")</f>
        <v>1</v>
      </c>
      <c r="K987" s="259"/>
      <c r="L987" s="235"/>
      <c r="M987" s="235"/>
      <c r="N987" s="235"/>
      <c r="O987" s="296">
        <v>23901.335464781689</v>
      </c>
      <c r="P987" s="260">
        <f t="shared" si="46"/>
        <v>23901.335464781689</v>
      </c>
    </row>
    <row r="988" spans="3:16" x14ac:dyDescent="0.2">
      <c r="C988" s="235"/>
      <c r="D988" s="261" t="s">
        <v>350</v>
      </c>
      <c r="E988" s="216">
        <v>52779</v>
      </c>
      <c r="F988" s="257" t="str">
        <f t="shared" si="45"/>
        <v>2044-45</v>
      </c>
      <c r="G988" s="234"/>
      <c r="H988" s="232" t="s">
        <v>247</v>
      </c>
      <c r="I988" s="235">
        <f t="shared" si="47"/>
        <v>28055.521896044054</v>
      </c>
      <c r="J988" s="258">
        <f>IFERROR(MIN('MP Calculations'!$E$29/I988,1),"-")</f>
        <v>1</v>
      </c>
      <c r="K988" s="259"/>
      <c r="L988" s="235"/>
      <c r="M988" s="235"/>
      <c r="N988" s="235"/>
      <c r="O988" s="296">
        <v>568862.67839436419</v>
      </c>
      <c r="P988" s="260">
        <f t="shared" si="46"/>
        <v>568862.67839436419</v>
      </c>
    </row>
    <row r="989" spans="3:16" x14ac:dyDescent="0.2">
      <c r="C989" s="235"/>
      <c r="D989" s="261" t="s">
        <v>538</v>
      </c>
      <c r="E989" s="216">
        <v>52779</v>
      </c>
      <c r="F989" s="257" t="str">
        <f t="shared" si="45"/>
        <v>2044-45</v>
      </c>
      <c r="G989" s="234"/>
      <c r="H989" s="232" t="s">
        <v>247</v>
      </c>
      <c r="I989" s="235">
        <f t="shared" si="47"/>
        <v>28055.521896044054</v>
      </c>
      <c r="J989" s="258">
        <f>IFERROR(MIN('MP Calculations'!$E$29/I989,1),"-")</f>
        <v>1</v>
      </c>
      <c r="K989" s="259"/>
      <c r="L989" s="235"/>
      <c r="M989" s="235"/>
      <c r="N989" s="235"/>
      <c r="O989" s="296">
        <v>13020944.891236912</v>
      </c>
      <c r="P989" s="260">
        <f t="shared" si="46"/>
        <v>13020944.891236912</v>
      </c>
    </row>
    <row r="990" spans="3:16" x14ac:dyDescent="0.2">
      <c r="C990" s="235"/>
      <c r="D990" s="261" t="s">
        <v>256</v>
      </c>
      <c r="E990" s="216">
        <v>53144</v>
      </c>
      <c r="F990" s="257" t="str">
        <f t="shared" si="45"/>
        <v>2045-46</v>
      </c>
      <c r="G990" s="234"/>
      <c r="H990" s="232" t="s">
        <v>247</v>
      </c>
      <c r="I990" s="235">
        <f t="shared" si="47"/>
        <v>28055.521896044054</v>
      </c>
      <c r="J990" s="258">
        <f>IFERROR(MIN('MP Calculations'!$E$29/I990,1),"-")</f>
        <v>1</v>
      </c>
      <c r="K990" s="259"/>
      <c r="L990" s="235"/>
      <c r="M990" s="235"/>
      <c r="N990" s="235"/>
      <c r="O990" s="296">
        <v>2433128.5782062844</v>
      </c>
      <c r="P990" s="260">
        <f t="shared" si="46"/>
        <v>2433128.5782062844</v>
      </c>
    </row>
    <row r="991" spans="3:16" x14ac:dyDescent="0.2">
      <c r="C991" s="235"/>
      <c r="D991" s="261" t="s">
        <v>257</v>
      </c>
      <c r="E991" s="216">
        <v>53144</v>
      </c>
      <c r="F991" s="257" t="str">
        <f t="shared" si="45"/>
        <v>2045-46</v>
      </c>
      <c r="G991" s="234"/>
      <c r="H991" s="232" t="s">
        <v>247</v>
      </c>
      <c r="I991" s="235">
        <f t="shared" si="47"/>
        <v>28055.521896044054</v>
      </c>
      <c r="J991" s="258">
        <f>IFERROR(MIN('MP Calculations'!$E$29/I991,1),"-")</f>
        <v>1</v>
      </c>
      <c r="K991" s="259"/>
      <c r="L991" s="235"/>
      <c r="M991" s="235"/>
      <c r="N991" s="235"/>
      <c r="O991" s="296">
        <v>9229222.4113321733</v>
      </c>
      <c r="P991" s="260">
        <f t="shared" si="46"/>
        <v>9229222.4113321733</v>
      </c>
    </row>
    <row r="992" spans="3:16" x14ac:dyDescent="0.2">
      <c r="C992" s="235"/>
      <c r="D992" s="261" t="s">
        <v>258</v>
      </c>
      <c r="E992" s="216">
        <v>53144</v>
      </c>
      <c r="F992" s="257" t="str">
        <f t="shared" si="45"/>
        <v>2045-46</v>
      </c>
      <c r="G992" s="234"/>
      <c r="H992" s="232" t="s">
        <v>247</v>
      </c>
      <c r="I992" s="235">
        <f t="shared" si="47"/>
        <v>28055.521896044054</v>
      </c>
      <c r="J992" s="258">
        <f>IFERROR(MIN('MP Calculations'!$E$29/I992,1),"-")</f>
        <v>1</v>
      </c>
      <c r="K992" s="259"/>
      <c r="L992" s="235"/>
      <c r="M992" s="235"/>
      <c r="N992" s="235"/>
      <c r="O992" s="296">
        <v>250779.59795376699</v>
      </c>
      <c r="P992" s="260">
        <f t="shared" si="46"/>
        <v>250779.59795376699</v>
      </c>
    </row>
    <row r="993" spans="3:16" x14ac:dyDescent="0.2">
      <c r="C993" s="235"/>
      <c r="D993" s="261" t="s">
        <v>463</v>
      </c>
      <c r="E993" s="216">
        <v>53144</v>
      </c>
      <c r="F993" s="257" t="str">
        <f t="shared" si="45"/>
        <v>2045-46</v>
      </c>
      <c r="G993" s="234"/>
      <c r="H993" s="232" t="s">
        <v>247</v>
      </c>
      <c r="I993" s="235">
        <f t="shared" si="47"/>
        <v>28055.521896044054</v>
      </c>
      <c r="J993" s="258">
        <f>IFERROR(MIN('MP Calculations'!$E$29/I993,1),"-")</f>
        <v>1</v>
      </c>
      <c r="K993" s="259"/>
      <c r="L993" s="235"/>
      <c r="M993" s="235"/>
      <c r="N993" s="235"/>
      <c r="O993" s="296">
        <v>8174605.9116621614</v>
      </c>
      <c r="P993" s="260">
        <f t="shared" si="46"/>
        <v>8174605.9116621614</v>
      </c>
    </row>
    <row r="994" spans="3:16" x14ac:dyDescent="0.2">
      <c r="C994" s="235"/>
      <c r="D994" s="261" t="s">
        <v>464</v>
      </c>
      <c r="E994" s="216">
        <v>53144</v>
      </c>
      <c r="F994" s="257" t="str">
        <f t="shared" si="45"/>
        <v>2045-46</v>
      </c>
      <c r="G994" s="234"/>
      <c r="H994" s="232" t="s">
        <v>247</v>
      </c>
      <c r="I994" s="235">
        <f t="shared" si="47"/>
        <v>28055.521896044054</v>
      </c>
      <c r="J994" s="258">
        <f>IFERROR(MIN('MP Calculations'!$E$29/I994,1),"-")</f>
        <v>1</v>
      </c>
      <c r="K994" s="259"/>
      <c r="L994" s="235"/>
      <c r="M994" s="235"/>
      <c r="N994" s="235"/>
      <c r="O994" s="296">
        <v>4442891.8381573306</v>
      </c>
      <c r="P994" s="260">
        <f t="shared" si="46"/>
        <v>4442891.8381573306</v>
      </c>
    </row>
    <row r="995" spans="3:16" x14ac:dyDescent="0.2">
      <c r="C995" s="235"/>
      <c r="D995" s="261" t="s">
        <v>465</v>
      </c>
      <c r="E995" s="216">
        <v>53144</v>
      </c>
      <c r="F995" s="257" t="str">
        <f t="shared" si="45"/>
        <v>2045-46</v>
      </c>
      <c r="G995" s="234"/>
      <c r="H995" s="232" t="s">
        <v>247</v>
      </c>
      <c r="I995" s="235">
        <f t="shared" si="47"/>
        <v>28055.521896044054</v>
      </c>
      <c r="J995" s="258">
        <f>IFERROR(MIN('MP Calculations'!$E$29/I995,1),"-")</f>
        <v>1</v>
      </c>
      <c r="K995" s="259"/>
      <c r="L995" s="235"/>
      <c r="M995" s="235"/>
      <c r="N995" s="235"/>
      <c r="O995" s="296">
        <v>2493169.6382518178</v>
      </c>
      <c r="P995" s="260">
        <f t="shared" si="46"/>
        <v>2493169.6382518178</v>
      </c>
    </row>
    <row r="996" spans="3:16" x14ac:dyDescent="0.2">
      <c r="C996" s="235"/>
      <c r="D996" s="261" t="s">
        <v>466</v>
      </c>
      <c r="E996" s="216">
        <v>53144</v>
      </c>
      <c r="F996" s="257" t="str">
        <f t="shared" si="45"/>
        <v>2045-46</v>
      </c>
      <c r="G996" s="234"/>
      <c r="H996" s="232" t="s">
        <v>247</v>
      </c>
      <c r="I996" s="235">
        <f t="shared" si="47"/>
        <v>28055.521896044054</v>
      </c>
      <c r="J996" s="258">
        <f>IFERROR(MIN('MP Calculations'!$E$29/I996,1),"-")</f>
        <v>1</v>
      </c>
      <c r="K996" s="259"/>
      <c r="L996" s="235"/>
      <c r="M996" s="235"/>
      <c r="N996" s="235"/>
      <c r="O996" s="296">
        <v>17145949.162454687</v>
      </c>
      <c r="P996" s="260">
        <f t="shared" si="46"/>
        <v>17145949.162454687</v>
      </c>
    </row>
    <row r="997" spans="3:16" x14ac:dyDescent="0.2">
      <c r="C997" s="235"/>
      <c r="D997" s="261" t="s">
        <v>467</v>
      </c>
      <c r="E997" s="216">
        <v>53144</v>
      </c>
      <c r="F997" s="257" t="str">
        <f t="shared" si="45"/>
        <v>2045-46</v>
      </c>
      <c r="G997" s="234"/>
      <c r="H997" s="232" t="s">
        <v>247</v>
      </c>
      <c r="I997" s="235">
        <f t="shared" si="47"/>
        <v>28055.521896044054</v>
      </c>
      <c r="J997" s="258">
        <f>IFERROR(MIN('MP Calculations'!$E$29/I997,1),"-")</f>
        <v>1</v>
      </c>
      <c r="K997" s="259"/>
      <c r="L997" s="235"/>
      <c r="M997" s="235"/>
      <c r="N997" s="235"/>
      <c r="O997" s="296">
        <v>5021955.6471766587</v>
      </c>
      <c r="P997" s="260">
        <f t="shared" si="46"/>
        <v>5021955.6471766587</v>
      </c>
    </row>
    <row r="998" spans="3:16" x14ac:dyDescent="0.2">
      <c r="C998" s="235"/>
      <c r="D998" s="261" t="s">
        <v>468</v>
      </c>
      <c r="E998" s="216">
        <v>53144</v>
      </c>
      <c r="F998" s="257" t="str">
        <f t="shared" si="45"/>
        <v>2045-46</v>
      </c>
      <c r="G998" s="234"/>
      <c r="H998" s="232" t="s">
        <v>247</v>
      </c>
      <c r="I998" s="235">
        <f t="shared" si="47"/>
        <v>28055.521896044054</v>
      </c>
      <c r="J998" s="258">
        <f>IFERROR(MIN('MP Calculations'!$E$29/I998,1),"-")</f>
        <v>1</v>
      </c>
      <c r="K998" s="259"/>
      <c r="L998" s="235"/>
      <c r="M998" s="235"/>
      <c r="N998" s="235"/>
      <c r="O998" s="296">
        <v>6079498.2019576728</v>
      </c>
      <c r="P998" s="260">
        <f t="shared" si="46"/>
        <v>6079498.2019576728</v>
      </c>
    </row>
    <row r="999" spans="3:16" x14ac:dyDescent="0.2">
      <c r="C999" s="235"/>
      <c r="D999" s="261" t="s">
        <v>469</v>
      </c>
      <c r="E999" s="216">
        <v>53144</v>
      </c>
      <c r="F999" s="257" t="str">
        <f t="shared" si="45"/>
        <v>2045-46</v>
      </c>
      <c r="G999" s="234"/>
      <c r="H999" s="232" t="s">
        <v>247</v>
      </c>
      <c r="I999" s="235">
        <f t="shared" si="47"/>
        <v>28055.521896044054</v>
      </c>
      <c r="J999" s="258">
        <f>IFERROR(MIN('MP Calculations'!$E$29/I999,1),"-")</f>
        <v>1</v>
      </c>
      <c r="K999" s="259"/>
      <c r="L999" s="235"/>
      <c r="M999" s="235"/>
      <c r="N999" s="235"/>
      <c r="O999" s="296">
        <v>2649687.9382967846</v>
      </c>
      <c r="P999" s="260">
        <f t="shared" si="46"/>
        <v>2649687.9382967846</v>
      </c>
    </row>
    <row r="1000" spans="3:16" x14ac:dyDescent="0.2">
      <c r="C1000" s="235"/>
      <c r="D1000" s="261" t="s">
        <v>470</v>
      </c>
      <c r="E1000" s="216">
        <v>53144</v>
      </c>
      <c r="F1000" s="257" t="str">
        <f t="shared" si="45"/>
        <v>2045-46</v>
      </c>
      <c r="G1000" s="234"/>
      <c r="H1000" s="232" t="s">
        <v>247</v>
      </c>
      <c r="I1000" s="235">
        <f t="shared" si="47"/>
        <v>28055.521896044054</v>
      </c>
      <c r="J1000" s="258">
        <f>IFERROR(MIN('MP Calculations'!$E$29/I1000,1),"-")</f>
        <v>1</v>
      </c>
      <c r="K1000" s="259"/>
      <c r="L1000" s="235"/>
      <c r="M1000" s="235"/>
      <c r="N1000" s="235"/>
      <c r="O1000" s="296">
        <v>4342072.5056321863</v>
      </c>
      <c r="P1000" s="260">
        <f t="shared" si="46"/>
        <v>4342072.5056321863</v>
      </c>
    </row>
    <row r="1001" spans="3:16" x14ac:dyDescent="0.2">
      <c r="C1001" s="235"/>
      <c r="D1001" s="261" t="s">
        <v>268</v>
      </c>
      <c r="E1001" s="216">
        <v>53144</v>
      </c>
      <c r="F1001" s="257" t="str">
        <f t="shared" si="45"/>
        <v>2045-46</v>
      </c>
      <c r="G1001" s="234"/>
      <c r="H1001" s="232" t="s">
        <v>247</v>
      </c>
      <c r="I1001" s="235">
        <f t="shared" si="47"/>
        <v>28055.521896044054</v>
      </c>
      <c r="J1001" s="258">
        <f>IFERROR(MIN('MP Calculations'!$E$29/I1001,1),"-")</f>
        <v>1</v>
      </c>
      <c r="K1001" s="259"/>
      <c r="L1001" s="235"/>
      <c r="M1001" s="235"/>
      <c r="N1001" s="235"/>
      <c r="O1001" s="296">
        <v>46924.622293675035</v>
      </c>
      <c r="P1001" s="260">
        <f t="shared" si="46"/>
        <v>46924.622293675035</v>
      </c>
    </row>
    <row r="1002" spans="3:16" x14ac:dyDescent="0.2">
      <c r="C1002" s="235"/>
      <c r="D1002" s="261" t="s">
        <v>269</v>
      </c>
      <c r="E1002" s="216">
        <v>53144</v>
      </c>
      <c r="F1002" s="257" t="str">
        <f t="shared" si="45"/>
        <v>2045-46</v>
      </c>
      <c r="G1002" s="234"/>
      <c r="H1002" s="232" t="s">
        <v>247</v>
      </c>
      <c r="I1002" s="235">
        <f t="shared" si="47"/>
        <v>28055.521896044054</v>
      </c>
      <c r="J1002" s="258">
        <f>IFERROR(MIN('MP Calculations'!$E$29/I1002,1),"-")</f>
        <v>1</v>
      </c>
      <c r="K1002" s="259"/>
      <c r="L1002" s="235"/>
      <c r="M1002" s="235"/>
      <c r="N1002" s="235"/>
      <c r="O1002" s="296">
        <v>116386.61195063953</v>
      </c>
      <c r="P1002" s="260">
        <f t="shared" si="46"/>
        <v>116386.61195063953</v>
      </c>
    </row>
    <row r="1003" spans="3:16" x14ac:dyDescent="0.2">
      <c r="C1003" s="235"/>
      <c r="D1003" s="261" t="s">
        <v>270</v>
      </c>
      <c r="E1003" s="216">
        <v>53144</v>
      </c>
      <c r="F1003" s="257" t="str">
        <f t="shared" si="45"/>
        <v>2045-46</v>
      </c>
      <c r="G1003" s="234"/>
      <c r="H1003" s="232" t="s">
        <v>247</v>
      </c>
      <c r="I1003" s="235">
        <f t="shared" si="47"/>
        <v>28055.521896044054</v>
      </c>
      <c r="J1003" s="258">
        <f>IFERROR(MIN('MP Calculations'!$E$29/I1003,1),"-")</f>
        <v>1</v>
      </c>
      <c r="K1003" s="259"/>
      <c r="L1003" s="235"/>
      <c r="M1003" s="235"/>
      <c r="N1003" s="235"/>
      <c r="O1003" s="296">
        <v>29654.716997760526</v>
      </c>
      <c r="P1003" s="260">
        <f t="shared" si="46"/>
        <v>29654.716997760526</v>
      </c>
    </row>
    <row r="1004" spans="3:16" x14ac:dyDescent="0.2">
      <c r="C1004" s="235"/>
      <c r="D1004" s="261" t="s">
        <v>271</v>
      </c>
      <c r="E1004" s="216">
        <v>53144</v>
      </c>
      <c r="F1004" s="257" t="str">
        <f t="shared" si="45"/>
        <v>2045-46</v>
      </c>
      <c r="G1004" s="234"/>
      <c r="H1004" s="232" t="s">
        <v>247</v>
      </c>
      <c r="I1004" s="235">
        <f t="shared" si="47"/>
        <v>28055.521896044054</v>
      </c>
      <c r="J1004" s="258">
        <f>IFERROR(MIN('MP Calculations'!$E$29/I1004,1),"-")</f>
        <v>1</v>
      </c>
      <c r="K1004" s="259"/>
      <c r="L1004" s="235"/>
      <c r="M1004" s="235"/>
      <c r="N1004" s="235"/>
      <c r="O1004" s="296">
        <v>142315.67665463916</v>
      </c>
      <c r="P1004" s="260">
        <f t="shared" si="46"/>
        <v>142315.67665463916</v>
      </c>
    </row>
    <row r="1005" spans="3:16" x14ac:dyDescent="0.2">
      <c r="C1005" s="235"/>
      <c r="D1005" s="261" t="s">
        <v>272</v>
      </c>
      <c r="E1005" s="216">
        <v>53144</v>
      </c>
      <c r="F1005" s="257" t="str">
        <f t="shared" si="45"/>
        <v>2045-46</v>
      </c>
      <c r="G1005" s="234"/>
      <c r="H1005" s="232" t="s">
        <v>247</v>
      </c>
      <c r="I1005" s="235">
        <f t="shared" si="47"/>
        <v>28055.521896044054</v>
      </c>
      <c r="J1005" s="258">
        <f>IFERROR(MIN('MP Calculations'!$E$29/I1005,1),"-")</f>
        <v>1</v>
      </c>
      <c r="K1005" s="259"/>
      <c r="L1005" s="235"/>
      <c r="M1005" s="235"/>
      <c r="N1005" s="235"/>
      <c r="O1005" s="296">
        <v>75929.063682459411</v>
      </c>
      <c r="P1005" s="260">
        <f t="shared" si="46"/>
        <v>75929.063682459411</v>
      </c>
    </row>
    <row r="1006" spans="3:16" x14ac:dyDescent="0.2">
      <c r="C1006" s="235"/>
      <c r="D1006" s="261" t="s">
        <v>273</v>
      </c>
      <c r="E1006" s="216">
        <v>53144</v>
      </c>
      <c r="F1006" s="257" t="str">
        <f t="shared" si="45"/>
        <v>2045-46</v>
      </c>
      <c r="G1006" s="234"/>
      <c r="H1006" s="232" t="s">
        <v>247</v>
      </c>
      <c r="I1006" s="235">
        <f t="shared" si="47"/>
        <v>28055.521896044054</v>
      </c>
      <c r="J1006" s="258">
        <f>IFERROR(MIN('MP Calculations'!$E$29/I1006,1),"-")</f>
        <v>1</v>
      </c>
      <c r="K1006" s="259"/>
      <c r="L1006" s="235"/>
      <c r="M1006" s="235"/>
      <c r="N1006" s="235"/>
      <c r="O1006" s="296">
        <v>198830.11105542243</v>
      </c>
      <c r="P1006" s="260">
        <f t="shared" si="46"/>
        <v>198830.11105542243</v>
      </c>
    </row>
    <row r="1007" spans="3:16" x14ac:dyDescent="0.2">
      <c r="C1007" s="235"/>
      <c r="D1007" s="261" t="s">
        <v>274</v>
      </c>
      <c r="E1007" s="216">
        <v>53144</v>
      </c>
      <c r="F1007" s="257" t="str">
        <f t="shared" si="45"/>
        <v>2045-46</v>
      </c>
      <c r="G1007" s="234"/>
      <c r="H1007" s="232" t="s">
        <v>247</v>
      </c>
      <c r="I1007" s="235">
        <f t="shared" si="47"/>
        <v>28055.521896044054</v>
      </c>
      <c r="J1007" s="258">
        <f>IFERROR(MIN('MP Calculations'!$E$29/I1007,1),"-")</f>
        <v>1</v>
      </c>
      <c r="K1007" s="259"/>
      <c r="L1007" s="235"/>
      <c r="M1007" s="235"/>
      <c r="N1007" s="235"/>
      <c r="O1007" s="296">
        <v>145870.11984497152</v>
      </c>
      <c r="P1007" s="260">
        <f t="shared" si="46"/>
        <v>145870.11984497152</v>
      </c>
    </row>
    <row r="1008" spans="3:16" x14ac:dyDescent="0.2">
      <c r="C1008" s="235"/>
      <c r="D1008" s="261" t="s">
        <v>275</v>
      </c>
      <c r="E1008" s="216">
        <v>53144</v>
      </c>
      <c r="F1008" s="257" t="str">
        <f t="shared" si="45"/>
        <v>2045-46</v>
      </c>
      <c r="G1008" s="234"/>
      <c r="H1008" s="232" t="s">
        <v>247</v>
      </c>
      <c r="I1008" s="235">
        <f t="shared" si="47"/>
        <v>28055.521896044054</v>
      </c>
      <c r="J1008" s="258">
        <f>IFERROR(MIN('MP Calculations'!$E$29/I1008,1),"-")</f>
        <v>1</v>
      </c>
      <c r="K1008" s="259"/>
      <c r="L1008" s="235"/>
      <c r="M1008" s="235"/>
      <c r="N1008" s="235"/>
      <c r="O1008" s="296">
        <v>60936.934860195208</v>
      </c>
      <c r="P1008" s="260">
        <f t="shared" si="46"/>
        <v>60936.934860195208</v>
      </c>
    </row>
    <row r="1009" spans="3:16" x14ac:dyDescent="0.2">
      <c r="C1009" s="235"/>
      <c r="D1009" s="261" t="s">
        <v>276</v>
      </c>
      <c r="E1009" s="216">
        <v>53144</v>
      </c>
      <c r="F1009" s="257" t="str">
        <f t="shared" si="45"/>
        <v>2045-46</v>
      </c>
      <c r="G1009" s="234"/>
      <c r="H1009" s="232" t="s">
        <v>247</v>
      </c>
      <c r="I1009" s="235">
        <f t="shared" si="47"/>
        <v>28055.521896044054</v>
      </c>
      <c r="J1009" s="258">
        <f>IFERROR(MIN('MP Calculations'!$E$29/I1009,1),"-")</f>
        <v>1</v>
      </c>
      <c r="K1009" s="259"/>
      <c r="L1009" s="235"/>
      <c r="M1009" s="235"/>
      <c r="N1009" s="235"/>
      <c r="O1009" s="296">
        <v>130184.56415250782</v>
      </c>
      <c r="P1009" s="260">
        <f t="shared" si="46"/>
        <v>130184.56415250782</v>
      </c>
    </row>
    <row r="1010" spans="3:16" x14ac:dyDescent="0.2">
      <c r="C1010" s="235"/>
      <c r="D1010" s="261" t="s">
        <v>277</v>
      </c>
      <c r="E1010" s="216">
        <v>53144</v>
      </c>
      <c r="F1010" s="257" t="str">
        <f t="shared" si="45"/>
        <v>2045-46</v>
      </c>
      <c r="G1010" s="234"/>
      <c r="H1010" s="232" t="s">
        <v>247</v>
      </c>
      <c r="I1010" s="235">
        <f t="shared" si="47"/>
        <v>28055.521896044054</v>
      </c>
      <c r="J1010" s="258">
        <f>IFERROR(MIN('MP Calculations'!$E$29/I1010,1),"-")</f>
        <v>1</v>
      </c>
      <c r="K1010" s="259"/>
      <c r="L1010" s="235"/>
      <c r="M1010" s="235"/>
      <c r="N1010" s="235"/>
      <c r="O1010" s="296">
        <v>288612.0870553921</v>
      </c>
      <c r="P1010" s="260">
        <f t="shared" si="46"/>
        <v>288612.0870553921</v>
      </c>
    </row>
    <row r="1011" spans="3:16" x14ac:dyDescent="0.2">
      <c r="C1011" s="235"/>
      <c r="D1011" s="261" t="s">
        <v>278</v>
      </c>
      <c r="E1011" s="216">
        <v>53144</v>
      </c>
      <c r="F1011" s="257" t="str">
        <f t="shared" si="45"/>
        <v>2045-46</v>
      </c>
      <c r="G1011" s="234"/>
      <c r="H1011" s="232" t="s">
        <v>247</v>
      </c>
      <c r="I1011" s="235">
        <f t="shared" si="47"/>
        <v>28055.521896044054</v>
      </c>
      <c r="J1011" s="258">
        <f>IFERROR(MIN('MP Calculations'!$E$29/I1011,1),"-")</f>
        <v>1</v>
      </c>
      <c r="K1011" s="259"/>
      <c r="L1011" s="235"/>
      <c r="M1011" s="235"/>
      <c r="N1011" s="235"/>
      <c r="O1011" s="296">
        <v>333859.58438625972</v>
      </c>
      <c r="P1011" s="260">
        <f t="shared" si="46"/>
        <v>333859.58438625972</v>
      </c>
    </row>
    <row r="1012" spans="3:16" x14ac:dyDescent="0.2">
      <c r="C1012" s="235"/>
      <c r="D1012" s="261" t="s">
        <v>279</v>
      </c>
      <c r="E1012" s="216">
        <v>53144</v>
      </c>
      <c r="F1012" s="257" t="str">
        <f t="shared" si="45"/>
        <v>2045-46</v>
      </c>
      <c r="G1012" s="234"/>
      <c r="H1012" s="232" t="s">
        <v>247</v>
      </c>
      <c r="I1012" s="235">
        <f t="shared" si="47"/>
        <v>28055.521896044054</v>
      </c>
      <c r="J1012" s="258">
        <f>IFERROR(MIN('MP Calculations'!$E$29/I1012,1),"-")</f>
        <v>1</v>
      </c>
      <c r="K1012" s="259"/>
      <c r="L1012" s="235"/>
      <c r="M1012" s="235"/>
      <c r="N1012" s="235"/>
      <c r="O1012" s="296">
        <v>204907.54294973006</v>
      </c>
      <c r="P1012" s="260">
        <f t="shared" si="46"/>
        <v>204907.54294973006</v>
      </c>
    </row>
    <row r="1013" spans="3:16" x14ac:dyDescent="0.2">
      <c r="C1013" s="235"/>
      <c r="D1013" s="261" t="s">
        <v>280</v>
      </c>
      <c r="E1013" s="216">
        <v>53144</v>
      </c>
      <c r="F1013" s="257" t="str">
        <f t="shared" ref="F1013:F1076" si="48">IF(E1013="","-",IF(E1013&lt;$E$15,"ERROR - date outside of range",IF(MONTH(E1013)&gt;=7,YEAR(E1013)&amp;"-"&amp;RIGHT(YEAR(E1013),2)+1,YEAR(E1013)-1&amp;"-"&amp;RIGHT(YEAR(E1013),2))))</f>
        <v>2045-46</v>
      </c>
      <c r="G1013" s="234"/>
      <c r="H1013" s="232" t="s">
        <v>247</v>
      </c>
      <c r="I1013" s="235">
        <f t="shared" si="47"/>
        <v>28055.521896044054</v>
      </c>
      <c r="J1013" s="258">
        <f>IFERROR(MIN('MP Calculations'!$E$29/I1013,1),"-")</f>
        <v>1</v>
      </c>
      <c r="K1013" s="259"/>
      <c r="L1013" s="235"/>
      <c r="M1013" s="235"/>
      <c r="N1013" s="235"/>
      <c r="O1013" s="296">
        <v>373502.24211475282</v>
      </c>
      <c r="P1013" s="260">
        <f t="shared" ref="P1013:P1076" si="49">IF(O1013="-","-",IF(E1013&lt;$E$15,0,O1013*J1013))</f>
        <v>373502.24211475282</v>
      </c>
    </row>
    <row r="1014" spans="3:16" x14ac:dyDescent="0.2">
      <c r="C1014" s="235"/>
      <c r="D1014" s="261" t="s">
        <v>281</v>
      </c>
      <c r="E1014" s="216">
        <v>53144</v>
      </c>
      <c r="F1014" s="257" t="str">
        <f t="shared" si="48"/>
        <v>2045-46</v>
      </c>
      <c r="G1014" s="234"/>
      <c r="H1014" s="232" t="s">
        <v>247</v>
      </c>
      <c r="I1014" s="235">
        <f t="shared" si="47"/>
        <v>28055.521896044054</v>
      </c>
      <c r="J1014" s="258">
        <f>IFERROR(MIN('MP Calculations'!$E$29/I1014,1),"-")</f>
        <v>1</v>
      </c>
      <c r="K1014" s="259"/>
      <c r="L1014" s="235"/>
      <c r="M1014" s="235"/>
      <c r="N1014" s="235"/>
      <c r="O1014" s="296">
        <v>2726533.6201586928</v>
      </c>
      <c r="P1014" s="260">
        <f t="shared" si="49"/>
        <v>2726533.6201586928</v>
      </c>
    </row>
    <row r="1015" spans="3:16" x14ac:dyDescent="0.2">
      <c r="C1015" s="235"/>
      <c r="D1015" s="261" t="s">
        <v>282</v>
      </c>
      <c r="E1015" s="216">
        <v>53144</v>
      </c>
      <c r="F1015" s="257" t="str">
        <f t="shared" si="48"/>
        <v>2045-46</v>
      </c>
      <c r="G1015" s="234"/>
      <c r="H1015" s="232" t="s">
        <v>247</v>
      </c>
      <c r="I1015" s="235">
        <f t="shared" si="47"/>
        <v>28055.521896044054</v>
      </c>
      <c r="J1015" s="258">
        <f>IFERROR(MIN('MP Calculations'!$E$29/I1015,1),"-")</f>
        <v>1</v>
      </c>
      <c r="K1015" s="259"/>
      <c r="L1015" s="235"/>
      <c r="M1015" s="235"/>
      <c r="N1015" s="235"/>
      <c r="O1015" s="296">
        <v>108869.4933553546</v>
      </c>
      <c r="P1015" s="260">
        <f t="shared" si="49"/>
        <v>108869.4933553546</v>
      </c>
    </row>
    <row r="1016" spans="3:16" x14ac:dyDescent="0.2">
      <c r="C1016" s="235"/>
      <c r="D1016" s="261" t="s">
        <v>283</v>
      </c>
      <c r="E1016" s="216">
        <v>53144</v>
      </c>
      <c r="F1016" s="257" t="str">
        <f t="shared" si="48"/>
        <v>2045-46</v>
      </c>
      <c r="G1016" s="234"/>
      <c r="H1016" s="232" t="s">
        <v>247</v>
      </c>
      <c r="I1016" s="235">
        <f t="shared" si="47"/>
        <v>28055.521896044054</v>
      </c>
      <c r="J1016" s="258">
        <f>IFERROR(MIN('MP Calculations'!$E$29/I1016,1),"-")</f>
        <v>1</v>
      </c>
      <c r="K1016" s="259"/>
      <c r="L1016" s="235"/>
      <c r="M1016" s="235"/>
      <c r="N1016" s="235"/>
      <c r="O1016" s="296">
        <v>169994.10407792861</v>
      </c>
      <c r="P1016" s="260">
        <f t="shared" si="49"/>
        <v>169994.10407792861</v>
      </c>
    </row>
    <row r="1017" spans="3:16" x14ac:dyDescent="0.2">
      <c r="C1017" s="235"/>
      <c r="D1017" s="261" t="s">
        <v>284</v>
      </c>
      <c r="E1017" s="216">
        <v>53144</v>
      </c>
      <c r="F1017" s="257" t="str">
        <f t="shared" si="48"/>
        <v>2045-46</v>
      </c>
      <c r="G1017" s="234"/>
      <c r="H1017" s="232" t="s">
        <v>247</v>
      </c>
      <c r="I1017" s="235">
        <f t="shared" si="47"/>
        <v>28055.521896044054</v>
      </c>
      <c r="J1017" s="258">
        <f>IFERROR(MIN('MP Calculations'!$E$29/I1017,1),"-")</f>
        <v>1</v>
      </c>
      <c r="K1017" s="259"/>
      <c r="L1017" s="235"/>
      <c r="M1017" s="235"/>
      <c r="N1017" s="235"/>
      <c r="O1017" s="296">
        <v>582706.08467554941</v>
      </c>
      <c r="P1017" s="260">
        <f t="shared" si="49"/>
        <v>582706.08467554941</v>
      </c>
    </row>
    <row r="1018" spans="3:16" x14ac:dyDescent="0.2">
      <c r="C1018" s="235"/>
      <c r="D1018" s="261" t="s">
        <v>285</v>
      </c>
      <c r="E1018" s="216">
        <v>53144</v>
      </c>
      <c r="F1018" s="257" t="str">
        <f t="shared" si="48"/>
        <v>2045-46</v>
      </c>
      <c r="G1018" s="234"/>
      <c r="H1018" s="232" t="s">
        <v>247</v>
      </c>
      <c r="I1018" s="235">
        <f t="shared" si="47"/>
        <v>28055.521896044054</v>
      </c>
      <c r="J1018" s="258">
        <f>IFERROR(MIN('MP Calculations'!$E$29/I1018,1),"-")</f>
        <v>1</v>
      </c>
      <c r="K1018" s="259"/>
      <c r="L1018" s="235"/>
      <c r="M1018" s="235"/>
      <c r="N1018" s="235"/>
      <c r="O1018" s="296">
        <v>71458.894336200523</v>
      </c>
      <c r="P1018" s="260">
        <f t="shared" si="49"/>
        <v>71458.894336200523</v>
      </c>
    </row>
    <row r="1019" spans="3:16" x14ac:dyDescent="0.2">
      <c r="C1019" s="235"/>
      <c r="D1019" s="261" t="s">
        <v>286</v>
      </c>
      <c r="E1019" s="216">
        <v>53144</v>
      </c>
      <c r="F1019" s="257" t="str">
        <f t="shared" si="48"/>
        <v>2045-46</v>
      </c>
      <c r="G1019" s="234"/>
      <c r="H1019" s="232" t="s">
        <v>247</v>
      </c>
      <c r="I1019" s="235">
        <f t="shared" si="47"/>
        <v>28055.521896044054</v>
      </c>
      <c r="J1019" s="258">
        <f>IFERROR(MIN('MP Calculations'!$E$29/I1019,1),"-")</f>
        <v>1</v>
      </c>
      <c r="K1019" s="259"/>
      <c r="L1019" s="235"/>
      <c r="M1019" s="235"/>
      <c r="N1019" s="235"/>
      <c r="O1019" s="296">
        <v>216216.82621039214</v>
      </c>
      <c r="P1019" s="260">
        <f t="shared" si="49"/>
        <v>216216.82621039214</v>
      </c>
    </row>
    <row r="1020" spans="3:16" x14ac:dyDescent="0.2">
      <c r="C1020" s="235"/>
      <c r="D1020" s="261" t="s">
        <v>287</v>
      </c>
      <c r="E1020" s="216">
        <v>53144</v>
      </c>
      <c r="F1020" s="257" t="str">
        <f t="shared" si="48"/>
        <v>2045-46</v>
      </c>
      <c r="G1020" s="234"/>
      <c r="H1020" s="232" t="s">
        <v>247</v>
      </c>
      <c r="I1020" s="235">
        <f t="shared" si="47"/>
        <v>28055.521896044054</v>
      </c>
      <c r="J1020" s="258">
        <f>IFERROR(MIN('MP Calculations'!$E$29/I1020,1),"-")</f>
        <v>1</v>
      </c>
      <c r="K1020" s="259"/>
      <c r="L1020" s="235"/>
      <c r="M1020" s="235"/>
      <c r="N1020" s="235"/>
      <c r="O1020" s="296">
        <v>64789.183091247694</v>
      </c>
      <c r="P1020" s="260">
        <f t="shared" si="49"/>
        <v>64789.183091247694</v>
      </c>
    </row>
    <row r="1021" spans="3:16" x14ac:dyDescent="0.2">
      <c r="C1021" s="235"/>
      <c r="D1021" s="261" t="s">
        <v>288</v>
      </c>
      <c r="E1021" s="216">
        <v>53144</v>
      </c>
      <c r="F1021" s="257" t="str">
        <f t="shared" si="48"/>
        <v>2045-46</v>
      </c>
      <c r="G1021" s="234"/>
      <c r="H1021" s="232" t="s">
        <v>247</v>
      </c>
      <c r="I1021" s="235">
        <f t="shared" si="47"/>
        <v>28055.521896044054</v>
      </c>
      <c r="J1021" s="258">
        <f>IFERROR(MIN('MP Calculations'!$E$29/I1021,1),"-")</f>
        <v>1</v>
      </c>
      <c r="K1021" s="259"/>
      <c r="L1021" s="235"/>
      <c r="M1021" s="235"/>
      <c r="N1021" s="235"/>
      <c r="O1021" s="296">
        <v>150374.5340453246</v>
      </c>
      <c r="P1021" s="260">
        <f t="shared" si="49"/>
        <v>150374.5340453246</v>
      </c>
    </row>
    <row r="1022" spans="3:16" x14ac:dyDescent="0.2">
      <c r="C1022" s="235"/>
      <c r="D1022" s="261" t="s">
        <v>289</v>
      </c>
      <c r="E1022" s="216">
        <v>53144</v>
      </c>
      <c r="F1022" s="257" t="str">
        <f t="shared" si="48"/>
        <v>2045-46</v>
      </c>
      <c r="G1022" s="234"/>
      <c r="H1022" s="232" t="s">
        <v>247</v>
      </c>
      <c r="I1022" s="235">
        <f t="shared" si="47"/>
        <v>28055.521896044054</v>
      </c>
      <c r="J1022" s="258">
        <f>IFERROR(MIN('MP Calculations'!$E$29/I1022,1),"-")</f>
        <v>1</v>
      </c>
      <c r="K1022" s="259"/>
      <c r="L1022" s="235"/>
      <c r="M1022" s="235"/>
      <c r="N1022" s="235"/>
      <c r="O1022" s="296">
        <v>20477.990160805537</v>
      </c>
      <c r="P1022" s="260">
        <f t="shared" si="49"/>
        <v>20477.990160805537</v>
      </c>
    </row>
    <row r="1023" spans="3:16" x14ac:dyDescent="0.2">
      <c r="C1023" s="235"/>
      <c r="D1023" s="261" t="s">
        <v>290</v>
      </c>
      <c r="E1023" s="216">
        <v>53144</v>
      </c>
      <c r="F1023" s="257" t="str">
        <f t="shared" si="48"/>
        <v>2045-46</v>
      </c>
      <c r="G1023" s="234"/>
      <c r="H1023" s="232" t="s">
        <v>247</v>
      </c>
      <c r="I1023" s="235">
        <f t="shared" si="47"/>
        <v>28055.521896044054</v>
      </c>
      <c r="J1023" s="258">
        <f>IFERROR(MIN('MP Calculations'!$E$29/I1023,1),"-")</f>
        <v>1</v>
      </c>
      <c r="K1023" s="259"/>
      <c r="L1023" s="235"/>
      <c r="M1023" s="235"/>
      <c r="N1023" s="235"/>
      <c r="O1023" s="296">
        <v>418574.80378406687</v>
      </c>
      <c r="P1023" s="260">
        <f t="shared" si="49"/>
        <v>418574.80378406687</v>
      </c>
    </row>
    <row r="1024" spans="3:16" x14ac:dyDescent="0.2">
      <c r="C1024" s="235"/>
      <c r="D1024" s="261" t="s">
        <v>291</v>
      </c>
      <c r="E1024" s="216">
        <v>53144</v>
      </c>
      <c r="F1024" s="257" t="str">
        <f t="shared" si="48"/>
        <v>2045-46</v>
      </c>
      <c r="G1024" s="234"/>
      <c r="H1024" s="232" t="s">
        <v>247</v>
      </c>
      <c r="I1024" s="235">
        <f t="shared" si="47"/>
        <v>28055.521896044054</v>
      </c>
      <c r="J1024" s="258">
        <f>IFERROR(MIN('MP Calculations'!$E$29/I1024,1),"-")</f>
        <v>1</v>
      </c>
      <c r="K1024" s="259"/>
      <c r="L1024" s="235"/>
      <c r="M1024" s="235"/>
      <c r="N1024" s="235"/>
      <c r="O1024" s="296">
        <v>374483.27969159855</v>
      </c>
      <c r="P1024" s="260">
        <f t="shared" si="49"/>
        <v>374483.27969159855</v>
      </c>
    </row>
    <row r="1025" spans="3:16" x14ac:dyDescent="0.2">
      <c r="C1025" s="235"/>
      <c r="D1025" s="261" t="s">
        <v>292</v>
      </c>
      <c r="E1025" s="216">
        <v>53144</v>
      </c>
      <c r="F1025" s="257" t="str">
        <f t="shared" si="48"/>
        <v>2045-46</v>
      </c>
      <c r="G1025" s="234"/>
      <c r="H1025" s="232" t="s">
        <v>247</v>
      </c>
      <c r="I1025" s="235">
        <f t="shared" si="47"/>
        <v>28055.521896044054</v>
      </c>
      <c r="J1025" s="258">
        <f>IFERROR(MIN('MP Calculations'!$E$29/I1025,1),"-")</f>
        <v>1</v>
      </c>
      <c r="K1025" s="259"/>
      <c r="L1025" s="235"/>
      <c r="M1025" s="235"/>
      <c r="N1025" s="235"/>
      <c r="O1025" s="296">
        <v>18509.378212147516</v>
      </c>
      <c r="P1025" s="260">
        <f t="shared" si="49"/>
        <v>18509.378212147516</v>
      </c>
    </row>
    <row r="1026" spans="3:16" x14ac:dyDescent="0.2">
      <c r="C1026" s="235"/>
      <c r="D1026" s="261" t="s">
        <v>293</v>
      </c>
      <c r="E1026" s="216">
        <v>53144</v>
      </c>
      <c r="F1026" s="257" t="str">
        <f t="shared" si="48"/>
        <v>2045-46</v>
      </c>
      <c r="G1026" s="234"/>
      <c r="H1026" s="232" t="s">
        <v>247</v>
      </c>
      <c r="I1026" s="235">
        <f t="shared" si="47"/>
        <v>28055.521896044054</v>
      </c>
      <c r="J1026" s="258">
        <f>IFERROR(MIN('MP Calculations'!$E$29/I1026,1),"-")</f>
        <v>1</v>
      </c>
      <c r="K1026" s="259"/>
      <c r="L1026" s="235"/>
      <c r="M1026" s="235"/>
      <c r="N1026" s="235"/>
      <c r="O1026" s="296">
        <v>143525.65717503228</v>
      </c>
      <c r="P1026" s="260">
        <f t="shared" si="49"/>
        <v>143525.65717503228</v>
      </c>
    </row>
    <row r="1027" spans="3:16" x14ac:dyDescent="0.2">
      <c r="C1027" s="235"/>
      <c r="D1027" s="261" t="s">
        <v>249</v>
      </c>
      <c r="E1027" s="216">
        <v>53144</v>
      </c>
      <c r="F1027" s="257" t="str">
        <f t="shared" si="48"/>
        <v>2045-46</v>
      </c>
      <c r="G1027" s="234"/>
      <c r="H1027" s="232" t="s">
        <v>247</v>
      </c>
      <c r="I1027" s="235">
        <f t="shared" si="47"/>
        <v>28055.521896044054</v>
      </c>
      <c r="J1027" s="258">
        <f>IFERROR(MIN('MP Calculations'!$E$29/I1027,1),"-")</f>
        <v>1</v>
      </c>
      <c r="K1027" s="259"/>
      <c r="L1027" s="235"/>
      <c r="M1027" s="235"/>
      <c r="N1027" s="235"/>
      <c r="O1027" s="296">
        <v>125269.38431852232</v>
      </c>
      <c r="P1027" s="260">
        <f t="shared" si="49"/>
        <v>125269.38431852232</v>
      </c>
    </row>
    <row r="1028" spans="3:16" x14ac:dyDescent="0.2">
      <c r="C1028" s="235"/>
      <c r="D1028" s="261" t="s">
        <v>250</v>
      </c>
      <c r="E1028" s="216">
        <v>53144</v>
      </c>
      <c r="F1028" s="257" t="str">
        <f t="shared" si="48"/>
        <v>2045-46</v>
      </c>
      <c r="G1028" s="234"/>
      <c r="H1028" s="232" t="s">
        <v>247</v>
      </c>
      <c r="I1028" s="235">
        <f t="shared" si="47"/>
        <v>28055.521896044054</v>
      </c>
      <c r="J1028" s="258">
        <f>IFERROR(MIN('MP Calculations'!$E$29/I1028,1),"-")</f>
        <v>1</v>
      </c>
      <c r="K1028" s="259"/>
      <c r="L1028" s="235"/>
      <c r="M1028" s="235"/>
      <c r="N1028" s="235"/>
      <c r="O1028" s="296">
        <v>180297.13781904095</v>
      </c>
      <c r="P1028" s="260">
        <f t="shared" si="49"/>
        <v>180297.13781904095</v>
      </c>
    </row>
    <row r="1029" spans="3:16" x14ac:dyDescent="0.2">
      <c r="C1029" s="235"/>
      <c r="D1029" s="261" t="s">
        <v>251</v>
      </c>
      <c r="E1029" s="216">
        <v>53144</v>
      </c>
      <c r="F1029" s="257" t="str">
        <f t="shared" si="48"/>
        <v>2045-46</v>
      </c>
      <c r="G1029" s="234"/>
      <c r="H1029" s="232" t="s">
        <v>247</v>
      </c>
      <c r="I1029" s="235">
        <f t="shared" si="47"/>
        <v>28055.521896044054</v>
      </c>
      <c r="J1029" s="258">
        <f>IFERROR(MIN('MP Calculations'!$E$29/I1029,1),"-")</f>
        <v>1</v>
      </c>
      <c r="K1029" s="259"/>
      <c r="L1029" s="235"/>
      <c r="M1029" s="235"/>
      <c r="N1029" s="235"/>
      <c r="O1029" s="296">
        <v>45251.692394806312</v>
      </c>
      <c r="P1029" s="260">
        <f t="shared" si="49"/>
        <v>45251.692394806312</v>
      </c>
    </row>
    <row r="1030" spans="3:16" x14ac:dyDescent="0.2">
      <c r="C1030" s="235"/>
      <c r="D1030" s="261" t="s">
        <v>252</v>
      </c>
      <c r="E1030" s="216">
        <v>53144</v>
      </c>
      <c r="F1030" s="257" t="str">
        <f t="shared" si="48"/>
        <v>2045-46</v>
      </c>
      <c r="G1030" s="234"/>
      <c r="H1030" s="232" t="s">
        <v>247</v>
      </c>
      <c r="I1030" s="235">
        <f t="shared" si="47"/>
        <v>28055.521896044054</v>
      </c>
      <c r="J1030" s="258">
        <f>IFERROR(MIN('MP Calculations'!$E$29/I1030,1),"-")</f>
        <v>1</v>
      </c>
      <c r="K1030" s="259"/>
      <c r="L1030" s="235"/>
      <c r="M1030" s="235"/>
      <c r="N1030" s="235"/>
      <c r="O1030" s="296">
        <v>107667.75369568029</v>
      </c>
      <c r="P1030" s="260">
        <f t="shared" si="49"/>
        <v>107667.75369568029</v>
      </c>
    </row>
    <row r="1031" spans="3:16" x14ac:dyDescent="0.2">
      <c r="C1031" s="235"/>
      <c r="D1031" s="261" t="s">
        <v>253</v>
      </c>
      <c r="E1031" s="216">
        <v>53144</v>
      </c>
      <c r="F1031" s="257" t="str">
        <f t="shared" si="48"/>
        <v>2045-46</v>
      </c>
      <c r="G1031" s="234"/>
      <c r="H1031" s="232" t="s">
        <v>247</v>
      </c>
      <c r="I1031" s="235">
        <f t="shared" si="47"/>
        <v>28055.521896044054</v>
      </c>
      <c r="J1031" s="258">
        <f>IFERROR(MIN('MP Calculations'!$E$29/I1031,1),"-")</f>
        <v>1</v>
      </c>
      <c r="K1031" s="259"/>
      <c r="L1031" s="235"/>
      <c r="M1031" s="235"/>
      <c r="N1031" s="235"/>
      <c r="O1031" s="296">
        <v>53807.381821582057</v>
      </c>
      <c r="P1031" s="260">
        <f t="shared" si="49"/>
        <v>53807.381821582057</v>
      </c>
    </row>
    <row r="1032" spans="3:16" x14ac:dyDescent="0.2">
      <c r="C1032" s="235"/>
      <c r="D1032" s="261" t="s">
        <v>254</v>
      </c>
      <c r="E1032" s="216">
        <v>53144</v>
      </c>
      <c r="F1032" s="257" t="str">
        <f t="shared" si="48"/>
        <v>2045-46</v>
      </c>
      <c r="G1032" s="234"/>
      <c r="H1032" s="232" t="s">
        <v>247</v>
      </c>
      <c r="I1032" s="235">
        <f t="shared" si="47"/>
        <v>28055.521896044054</v>
      </c>
      <c r="J1032" s="258">
        <f>IFERROR(MIN('MP Calculations'!$E$29/I1032,1),"-")</f>
        <v>1</v>
      </c>
      <c r="K1032" s="259"/>
      <c r="L1032" s="235"/>
      <c r="M1032" s="235"/>
      <c r="N1032" s="235"/>
      <c r="O1032" s="296">
        <v>35971.315877856083</v>
      </c>
      <c r="P1032" s="260">
        <f t="shared" si="49"/>
        <v>35971.315877856083</v>
      </c>
    </row>
    <row r="1033" spans="3:16" x14ac:dyDescent="0.2">
      <c r="C1033" s="235"/>
      <c r="D1033" s="261" t="s">
        <v>255</v>
      </c>
      <c r="E1033" s="216">
        <v>53144</v>
      </c>
      <c r="F1033" s="257" t="str">
        <f t="shared" si="48"/>
        <v>2045-46</v>
      </c>
      <c r="G1033" s="234"/>
      <c r="H1033" s="232" t="s">
        <v>247</v>
      </c>
      <c r="I1033" s="235">
        <f t="shared" si="47"/>
        <v>28055.521896044054</v>
      </c>
      <c r="J1033" s="258">
        <f>IFERROR(MIN('MP Calculations'!$E$29/I1033,1),"-")</f>
        <v>1</v>
      </c>
      <c r="K1033" s="259"/>
      <c r="L1033" s="235"/>
      <c r="M1033" s="235"/>
      <c r="N1033" s="235"/>
      <c r="O1033" s="296">
        <v>116104.46619302762</v>
      </c>
      <c r="P1033" s="260">
        <f t="shared" si="49"/>
        <v>116104.46619302762</v>
      </c>
    </row>
    <row r="1034" spans="3:16" x14ac:dyDescent="0.2">
      <c r="C1034" s="235"/>
      <c r="D1034" s="261" t="s">
        <v>376</v>
      </c>
      <c r="E1034" s="216">
        <v>53144</v>
      </c>
      <c r="F1034" s="257" t="str">
        <f t="shared" si="48"/>
        <v>2045-46</v>
      </c>
      <c r="G1034" s="234"/>
      <c r="H1034" s="232" t="s">
        <v>247</v>
      </c>
      <c r="I1034" s="235">
        <f t="shared" si="47"/>
        <v>28055.521896044054</v>
      </c>
      <c r="J1034" s="258">
        <f>IFERROR(MIN('MP Calculations'!$E$29/I1034,1),"-")</f>
        <v>1</v>
      </c>
      <c r="K1034" s="259"/>
      <c r="L1034" s="235"/>
      <c r="M1034" s="235"/>
      <c r="N1034" s="235"/>
      <c r="O1034" s="296">
        <v>18758.301667175059</v>
      </c>
      <c r="P1034" s="260">
        <f t="shared" si="49"/>
        <v>18758.301667175059</v>
      </c>
    </row>
    <row r="1035" spans="3:16" x14ac:dyDescent="0.2">
      <c r="C1035" s="235"/>
      <c r="D1035" s="261" t="s">
        <v>377</v>
      </c>
      <c r="E1035" s="216">
        <v>53144</v>
      </c>
      <c r="F1035" s="257" t="str">
        <f t="shared" si="48"/>
        <v>2045-46</v>
      </c>
      <c r="G1035" s="234"/>
      <c r="H1035" s="232" t="s">
        <v>247</v>
      </c>
      <c r="I1035" s="235">
        <f t="shared" si="47"/>
        <v>28055.521896044054</v>
      </c>
      <c r="J1035" s="258">
        <f>IFERROR(MIN('MP Calculations'!$E$29/I1035,1),"-")</f>
        <v>1</v>
      </c>
      <c r="K1035" s="259"/>
      <c r="L1035" s="235"/>
      <c r="M1035" s="235"/>
      <c r="N1035" s="235"/>
      <c r="O1035" s="296">
        <v>2305028.1325100157</v>
      </c>
      <c r="P1035" s="260">
        <f t="shared" si="49"/>
        <v>2305028.1325100157</v>
      </c>
    </row>
    <row r="1036" spans="3:16" x14ac:dyDescent="0.2">
      <c r="C1036" s="235"/>
      <c r="D1036" s="261" t="s">
        <v>443</v>
      </c>
      <c r="E1036" s="216">
        <v>53144</v>
      </c>
      <c r="F1036" s="257" t="str">
        <f t="shared" si="48"/>
        <v>2045-46</v>
      </c>
      <c r="G1036" s="234"/>
      <c r="H1036" s="232" t="s">
        <v>247</v>
      </c>
      <c r="I1036" s="235">
        <f t="shared" si="47"/>
        <v>28055.521896044054</v>
      </c>
      <c r="J1036" s="258">
        <f>IFERROR(MIN('MP Calculations'!$E$29/I1036,1),"-")</f>
        <v>1</v>
      </c>
      <c r="K1036" s="259"/>
      <c r="L1036" s="235"/>
      <c r="M1036" s="235"/>
      <c r="N1036" s="235"/>
      <c r="O1036" s="296">
        <v>4004.1311693276698</v>
      </c>
      <c r="P1036" s="260">
        <f t="shared" si="49"/>
        <v>4004.1311693276698</v>
      </c>
    </row>
    <row r="1037" spans="3:16" x14ac:dyDescent="0.2">
      <c r="C1037" s="235"/>
      <c r="D1037" s="261" t="s">
        <v>406</v>
      </c>
      <c r="E1037" s="216">
        <v>53144</v>
      </c>
      <c r="F1037" s="257" t="str">
        <f t="shared" si="48"/>
        <v>2045-46</v>
      </c>
      <c r="G1037" s="234"/>
      <c r="H1037" s="232" t="s">
        <v>247</v>
      </c>
      <c r="I1037" s="235">
        <f t="shared" si="47"/>
        <v>28055.521896044054</v>
      </c>
      <c r="J1037" s="258">
        <f>IFERROR(MIN('MP Calculations'!$E$29/I1037,1),"-")</f>
        <v>1</v>
      </c>
      <c r="K1037" s="259"/>
      <c r="L1037" s="235"/>
      <c r="M1037" s="235"/>
      <c r="N1037" s="235"/>
      <c r="O1037" s="296">
        <v>614919.68654517597</v>
      </c>
      <c r="P1037" s="260">
        <f t="shared" si="49"/>
        <v>614919.68654517597</v>
      </c>
    </row>
    <row r="1038" spans="3:16" x14ac:dyDescent="0.2">
      <c r="C1038" s="235"/>
      <c r="D1038" s="261" t="s">
        <v>435</v>
      </c>
      <c r="E1038" s="216">
        <v>53144</v>
      </c>
      <c r="F1038" s="257" t="str">
        <f t="shared" si="48"/>
        <v>2045-46</v>
      </c>
      <c r="G1038" s="234"/>
      <c r="H1038" s="232" t="s">
        <v>247</v>
      </c>
      <c r="I1038" s="235">
        <f t="shared" si="47"/>
        <v>28055.521896044054</v>
      </c>
      <c r="J1038" s="258">
        <f>IFERROR(MIN('MP Calculations'!$E$29/I1038,1),"-")</f>
        <v>1</v>
      </c>
      <c r="K1038" s="259"/>
      <c r="L1038" s="235"/>
      <c r="M1038" s="235"/>
      <c r="N1038" s="235"/>
      <c r="O1038" s="296">
        <v>24966.55024512994</v>
      </c>
      <c r="P1038" s="260">
        <f t="shared" si="49"/>
        <v>24966.55024512994</v>
      </c>
    </row>
    <row r="1039" spans="3:16" x14ac:dyDescent="0.2">
      <c r="C1039" s="235"/>
      <c r="D1039" s="261" t="s">
        <v>350</v>
      </c>
      <c r="E1039" s="216">
        <v>53144</v>
      </c>
      <c r="F1039" s="257" t="str">
        <f t="shared" si="48"/>
        <v>2045-46</v>
      </c>
      <c r="G1039" s="234"/>
      <c r="H1039" s="232" t="s">
        <v>247</v>
      </c>
      <c r="I1039" s="235">
        <f t="shared" si="47"/>
        <v>28055.521896044054</v>
      </c>
      <c r="J1039" s="258">
        <f>IFERROR(MIN('MP Calculations'!$E$29/I1039,1),"-")</f>
        <v>1</v>
      </c>
      <c r="K1039" s="259"/>
      <c r="L1039" s="235"/>
      <c r="M1039" s="235"/>
      <c r="N1039" s="235"/>
      <c r="O1039" s="296">
        <v>600603.02471709717</v>
      </c>
      <c r="P1039" s="260">
        <f t="shared" si="49"/>
        <v>600603.02471709717</v>
      </c>
    </row>
    <row r="1040" spans="3:16" x14ac:dyDescent="0.2">
      <c r="C1040" s="235"/>
      <c r="D1040" s="261" t="s">
        <v>538</v>
      </c>
      <c r="E1040" s="216">
        <v>53144</v>
      </c>
      <c r="F1040" s="257" t="str">
        <f t="shared" si="48"/>
        <v>2045-46</v>
      </c>
      <c r="G1040" s="234"/>
      <c r="H1040" s="232" t="s">
        <v>247</v>
      </c>
      <c r="I1040" s="235">
        <f t="shared" si="47"/>
        <v>28055.521896044054</v>
      </c>
      <c r="J1040" s="258">
        <f>IFERROR(MIN('MP Calculations'!$E$29/I1040,1),"-")</f>
        <v>1</v>
      </c>
      <c r="K1040" s="259"/>
      <c r="L1040" s="235"/>
      <c r="M1040" s="235"/>
      <c r="N1040" s="235"/>
      <c r="O1040" s="296">
        <v>95464434.673460007</v>
      </c>
      <c r="P1040" s="260">
        <f t="shared" si="49"/>
        <v>95464434.673460007</v>
      </c>
    </row>
    <row r="1041" spans="3:16" x14ac:dyDescent="0.2">
      <c r="C1041" s="235"/>
      <c r="D1041" s="261" t="s">
        <v>256</v>
      </c>
      <c r="E1041" s="216">
        <v>53509</v>
      </c>
      <c r="F1041" s="257" t="str">
        <f t="shared" si="48"/>
        <v>2046-47</v>
      </c>
      <c r="G1041" s="234"/>
      <c r="H1041" s="232" t="s">
        <v>247</v>
      </c>
      <c r="I1041" s="235">
        <f t="shared" si="47"/>
        <v>28055.521896044054</v>
      </c>
      <c r="J1041" s="258">
        <f>IFERROR(MIN('MP Calculations'!$E$29/I1041,1),"-")</f>
        <v>1</v>
      </c>
      <c r="K1041" s="259"/>
      <c r="L1041" s="235"/>
      <c r="M1041" s="235"/>
      <c r="N1041" s="235"/>
      <c r="O1041" s="296">
        <v>11550.515869817458</v>
      </c>
      <c r="P1041" s="260">
        <f t="shared" si="49"/>
        <v>11550.515869817458</v>
      </c>
    </row>
    <row r="1042" spans="3:16" x14ac:dyDescent="0.2">
      <c r="C1042" s="235"/>
      <c r="D1042" s="261" t="s">
        <v>257</v>
      </c>
      <c r="E1042" s="216">
        <v>53509</v>
      </c>
      <c r="F1042" s="257" t="str">
        <f t="shared" si="48"/>
        <v>2046-47</v>
      </c>
      <c r="G1042" s="234"/>
      <c r="H1042" s="232" t="s">
        <v>247</v>
      </c>
      <c r="I1042" s="235">
        <f t="shared" si="47"/>
        <v>28055.521896044054</v>
      </c>
      <c r="J1042" s="258">
        <f>IFERROR(MIN('MP Calculations'!$E$29/I1042,1),"-")</f>
        <v>1</v>
      </c>
      <c r="K1042" s="259"/>
      <c r="L1042" s="235"/>
      <c r="M1042" s="235"/>
      <c r="N1042" s="235"/>
      <c r="O1042" s="296">
        <v>155539.31943394488</v>
      </c>
      <c r="P1042" s="260">
        <f t="shared" si="49"/>
        <v>155539.31943394488</v>
      </c>
    </row>
    <row r="1043" spans="3:16" x14ac:dyDescent="0.2">
      <c r="C1043" s="235"/>
      <c r="D1043" s="261" t="s">
        <v>294</v>
      </c>
      <c r="E1043" s="216">
        <v>53509</v>
      </c>
      <c r="F1043" s="257" t="str">
        <f t="shared" si="48"/>
        <v>2046-47</v>
      </c>
      <c r="G1043" s="234"/>
      <c r="H1043" s="232" t="s">
        <v>247</v>
      </c>
      <c r="I1043" s="235">
        <f t="shared" si="47"/>
        <v>28055.521896044054</v>
      </c>
      <c r="J1043" s="258">
        <f>IFERROR(MIN('MP Calculations'!$E$29/I1043,1),"-")</f>
        <v>1</v>
      </c>
      <c r="K1043" s="259"/>
      <c r="L1043" s="235"/>
      <c r="M1043" s="235"/>
      <c r="N1043" s="235"/>
      <c r="O1043" s="296">
        <v>184602.20273932637</v>
      </c>
      <c r="P1043" s="260">
        <f t="shared" si="49"/>
        <v>184602.20273932637</v>
      </c>
    </row>
    <row r="1044" spans="3:16" x14ac:dyDescent="0.2">
      <c r="C1044" s="235"/>
      <c r="D1044" s="261" t="s">
        <v>471</v>
      </c>
      <c r="E1044" s="216">
        <v>53509</v>
      </c>
      <c r="F1044" s="257" t="str">
        <f t="shared" si="48"/>
        <v>2046-47</v>
      </c>
      <c r="G1044" s="234"/>
      <c r="H1044" s="232" t="s">
        <v>247</v>
      </c>
      <c r="I1044" s="235">
        <f t="shared" si="47"/>
        <v>28055.521896044054</v>
      </c>
      <c r="J1044" s="258">
        <f>IFERROR(MIN('MP Calculations'!$E$29/I1044,1),"-")</f>
        <v>1</v>
      </c>
      <c r="K1044" s="259"/>
      <c r="L1044" s="235"/>
      <c r="M1044" s="235"/>
      <c r="N1044" s="235"/>
      <c r="O1044" s="296">
        <v>2892143.9399106903</v>
      </c>
      <c r="P1044" s="260">
        <f t="shared" si="49"/>
        <v>2892143.9399106903</v>
      </c>
    </row>
    <row r="1045" spans="3:16" x14ac:dyDescent="0.2">
      <c r="C1045" s="235"/>
      <c r="D1045" s="261" t="s">
        <v>472</v>
      </c>
      <c r="E1045" s="216">
        <v>53509</v>
      </c>
      <c r="F1045" s="257" t="str">
        <f t="shared" si="48"/>
        <v>2046-47</v>
      </c>
      <c r="G1045" s="234"/>
      <c r="H1045" s="232" t="s">
        <v>247</v>
      </c>
      <c r="I1045" s="235">
        <f t="shared" si="47"/>
        <v>28055.521896044054</v>
      </c>
      <c r="J1045" s="258">
        <f>IFERROR(MIN('MP Calculations'!$E$29/I1045,1),"-")</f>
        <v>1</v>
      </c>
      <c r="K1045" s="259"/>
      <c r="L1045" s="235"/>
      <c r="M1045" s="235"/>
      <c r="N1045" s="235"/>
      <c r="O1045" s="296">
        <v>2274179.3227021671</v>
      </c>
      <c r="P1045" s="260">
        <f t="shared" si="49"/>
        <v>2274179.3227021671</v>
      </c>
    </row>
    <row r="1046" spans="3:16" x14ac:dyDescent="0.2">
      <c r="C1046" s="235"/>
      <c r="D1046" s="261" t="s">
        <v>473</v>
      </c>
      <c r="E1046" s="216">
        <v>53509</v>
      </c>
      <c r="F1046" s="257" t="str">
        <f t="shared" si="48"/>
        <v>2046-47</v>
      </c>
      <c r="G1046" s="234"/>
      <c r="H1046" s="232" t="s">
        <v>247</v>
      </c>
      <c r="I1046" s="235">
        <f t="shared" si="47"/>
        <v>28055.521896044054</v>
      </c>
      <c r="J1046" s="258">
        <f>IFERROR(MIN('MP Calculations'!$E$29/I1046,1),"-")</f>
        <v>1</v>
      </c>
      <c r="K1046" s="259"/>
      <c r="L1046" s="235"/>
      <c r="M1046" s="235"/>
      <c r="N1046" s="235"/>
      <c r="O1046" s="296">
        <v>5874752.1664447132</v>
      </c>
      <c r="P1046" s="260">
        <f t="shared" si="49"/>
        <v>5874752.1664447132</v>
      </c>
    </row>
    <row r="1047" spans="3:16" x14ac:dyDescent="0.2">
      <c r="C1047" s="235"/>
      <c r="D1047" s="261" t="s">
        <v>474</v>
      </c>
      <c r="E1047" s="216">
        <v>53509</v>
      </c>
      <c r="F1047" s="257" t="str">
        <f t="shared" si="48"/>
        <v>2046-47</v>
      </c>
      <c r="G1047" s="234"/>
      <c r="H1047" s="232" t="s">
        <v>247</v>
      </c>
      <c r="I1047" s="235">
        <f t="shared" ref="I1047:I1110" si="50">$I$22</f>
        <v>28055.521896044054</v>
      </c>
      <c r="J1047" s="258">
        <f>IFERROR(MIN('MP Calculations'!$E$29/I1047,1),"-")</f>
        <v>1</v>
      </c>
      <c r="K1047" s="259"/>
      <c r="L1047" s="235"/>
      <c r="M1047" s="235"/>
      <c r="N1047" s="235"/>
      <c r="O1047" s="296">
        <v>3295739.4470683639</v>
      </c>
      <c r="P1047" s="260">
        <f t="shared" si="49"/>
        <v>3295739.4470683639</v>
      </c>
    </row>
    <row r="1048" spans="3:16" x14ac:dyDescent="0.2">
      <c r="C1048" s="235"/>
      <c r="D1048" s="261" t="s">
        <v>268</v>
      </c>
      <c r="E1048" s="216">
        <v>53509</v>
      </c>
      <c r="F1048" s="257" t="str">
        <f t="shared" si="48"/>
        <v>2046-47</v>
      </c>
      <c r="G1048" s="234"/>
      <c r="H1048" s="232" t="s">
        <v>247</v>
      </c>
      <c r="I1048" s="235">
        <f t="shared" si="50"/>
        <v>28055.521896044054</v>
      </c>
      <c r="J1048" s="258">
        <f>IFERROR(MIN('MP Calculations'!$E$29/I1048,1),"-")</f>
        <v>1</v>
      </c>
      <c r="K1048" s="259"/>
      <c r="L1048" s="235"/>
      <c r="M1048" s="235"/>
      <c r="N1048" s="235"/>
      <c r="O1048" s="296">
        <v>23104.041402247552</v>
      </c>
      <c r="P1048" s="260">
        <f t="shared" si="49"/>
        <v>23104.041402247552</v>
      </c>
    </row>
    <row r="1049" spans="3:16" x14ac:dyDescent="0.2">
      <c r="C1049" s="235"/>
      <c r="D1049" s="261" t="s">
        <v>269</v>
      </c>
      <c r="E1049" s="216">
        <v>53509</v>
      </c>
      <c r="F1049" s="257" t="str">
        <f t="shared" si="48"/>
        <v>2046-47</v>
      </c>
      <c r="G1049" s="234"/>
      <c r="H1049" s="232" t="s">
        <v>247</v>
      </c>
      <c r="I1049" s="235">
        <f t="shared" si="50"/>
        <v>28055.521896044054</v>
      </c>
      <c r="J1049" s="258">
        <f>IFERROR(MIN('MP Calculations'!$E$29/I1049,1),"-")</f>
        <v>1</v>
      </c>
      <c r="K1049" s="259"/>
      <c r="L1049" s="235"/>
      <c r="M1049" s="235"/>
      <c r="N1049" s="235"/>
      <c r="O1049" s="296">
        <v>34448.873332130592</v>
      </c>
      <c r="P1049" s="260">
        <f t="shared" si="49"/>
        <v>34448.873332130592</v>
      </c>
    </row>
    <row r="1050" spans="3:16" x14ac:dyDescent="0.2">
      <c r="C1050" s="235"/>
      <c r="D1050" s="261" t="s">
        <v>270</v>
      </c>
      <c r="E1050" s="216">
        <v>53509</v>
      </c>
      <c r="F1050" s="257" t="str">
        <f t="shared" si="48"/>
        <v>2046-47</v>
      </c>
      <c r="G1050" s="234"/>
      <c r="H1050" s="232" t="s">
        <v>247</v>
      </c>
      <c r="I1050" s="235">
        <f t="shared" si="50"/>
        <v>28055.521896044054</v>
      </c>
      <c r="J1050" s="258">
        <f>IFERROR(MIN('MP Calculations'!$E$29/I1050,1),"-")</f>
        <v>1</v>
      </c>
      <c r="K1050" s="259"/>
      <c r="L1050" s="235"/>
      <c r="M1050" s="235"/>
      <c r="N1050" s="235"/>
      <c r="O1050" s="296">
        <v>20446.960465077351</v>
      </c>
      <c r="P1050" s="260">
        <f t="shared" si="49"/>
        <v>20446.960465077351</v>
      </c>
    </row>
    <row r="1051" spans="3:16" x14ac:dyDescent="0.2">
      <c r="C1051" s="235"/>
      <c r="D1051" s="261" t="s">
        <v>271</v>
      </c>
      <c r="E1051" s="216">
        <v>53509</v>
      </c>
      <c r="F1051" s="257" t="str">
        <f t="shared" si="48"/>
        <v>2046-47</v>
      </c>
      <c r="G1051" s="234"/>
      <c r="H1051" s="232" t="s">
        <v>247</v>
      </c>
      <c r="I1051" s="235">
        <f t="shared" si="50"/>
        <v>28055.521896044054</v>
      </c>
      <c r="J1051" s="258">
        <f>IFERROR(MIN('MP Calculations'!$E$29/I1051,1),"-")</f>
        <v>1</v>
      </c>
      <c r="K1051" s="259"/>
      <c r="L1051" s="235"/>
      <c r="M1051" s="235"/>
      <c r="N1051" s="235"/>
      <c r="O1051" s="296">
        <v>20021.968190100895</v>
      </c>
      <c r="P1051" s="260">
        <f t="shared" si="49"/>
        <v>20021.968190100895</v>
      </c>
    </row>
    <row r="1052" spans="3:16" x14ac:dyDescent="0.2">
      <c r="C1052" s="235"/>
      <c r="D1052" s="261" t="s">
        <v>272</v>
      </c>
      <c r="E1052" s="216">
        <v>53509</v>
      </c>
      <c r="F1052" s="257" t="str">
        <f t="shared" si="48"/>
        <v>2046-47</v>
      </c>
      <c r="G1052" s="234"/>
      <c r="H1052" s="232" t="s">
        <v>247</v>
      </c>
      <c r="I1052" s="235">
        <f t="shared" si="50"/>
        <v>28055.521896044054</v>
      </c>
      <c r="J1052" s="258">
        <f>IFERROR(MIN('MP Calculations'!$E$29/I1052,1),"-")</f>
        <v>1</v>
      </c>
      <c r="K1052" s="259"/>
      <c r="L1052" s="235"/>
      <c r="M1052" s="235"/>
      <c r="N1052" s="235"/>
      <c r="O1052" s="296">
        <v>12855.297373688651</v>
      </c>
      <c r="P1052" s="260">
        <f t="shared" si="49"/>
        <v>12855.297373688651</v>
      </c>
    </row>
    <row r="1053" spans="3:16" x14ac:dyDescent="0.2">
      <c r="C1053" s="235"/>
      <c r="D1053" s="261" t="s">
        <v>275</v>
      </c>
      <c r="E1053" s="216">
        <v>53509</v>
      </c>
      <c r="F1053" s="257" t="str">
        <f t="shared" si="48"/>
        <v>2046-47</v>
      </c>
      <c r="G1053" s="234"/>
      <c r="H1053" s="232" t="s">
        <v>247</v>
      </c>
      <c r="I1053" s="235">
        <f t="shared" si="50"/>
        <v>28055.521896044054</v>
      </c>
      <c r="J1053" s="258">
        <f>IFERROR(MIN('MP Calculations'!$E$29/I1053,1),"-")</f>
        <v>1</v>
      </c>
      <c r="K1053" s="259"/>
      <c r="L1053" s="235"/>
      <c r="M1053" s="235"/>
      <c r="N1053" s="235"/>
      <c r="O1053" s="296">
        <v>14834.169562074207</v>
      </c>
      <c r="P1053" s="260">
        <f t="shared" si="49"/>
        <v>14834.169562074207</v>
      </c>
    </row>
    <row r="1054" spans="3:16" x14ac:dyDescent="0.2">
      <c r="C1054" s="235"/>
      <c r="D1054" s="261" t="s">
        <v>278</v>
      </c>
      <c r="E1054" s="216">
        <v>53509</v>
      </c>
      <c r="F1054" s="257" t="str">
        <f t="shared" si="48"/>
        <v>2046-47</v>
      </c>
      <c r="G1054" s="234"/>
      <c r="H1054" s="232" t="s">
        <v>247</v>
      </c>
      <c r="I1054" s="235">
        <f t="shared" si="50"/>
        <v>28055.521896044054</v>
      </c>
      <c r="J1054" s="258">
        <f>IFERROR(MIN('MP Calculations'!$E$29/I1054,1),"-")</f>
        <v>1</v>
      </c>
      <c r="K1054" s="259"/>
      <c r="L1054" s="235"/>
      <c r="M1054" s="235"/>
      <c r="N1054" s="235"/>
      <c r="O1054" s="296">
        <v>205054.03313855332</v>
      </c>
      <c r="P1054" s="260">
        <f t="shared" si="49"/>
        <v>205054.03313855332</v>
      </c>
    </row>
    <row r="1055" spans="3:16" x14ac:dyDescent="0.2">
      <c r="C1055" s="235"/>
      <c r="D1055" s="261" t="s">
        <v>281</v>
      </c>
      <c r="E1055" s="216">
        <v>53509</v>
      </c>
      <c r="F1055" s="257" t="str">
        <f t="shared" si="48"/>
        <v>2046-47</v>
      </c>
      <c r="G1055" s="234"/>
      <c r="H1055" s="232" t="s">
        <v>247</v>
      </c>
      <c r="I1055" s="235">
        <f t="shared" si="50"/>
        <v>28055.521896044054</v>
      </c>
      <c r="J1055" s="258">
        <f>IFERROR(MIN('MP Calculations'!$E$29/I1055,1),"-")</f>
        <v>1</v>
      </c>
      <c r="K1055" s="259"/>
      <c r="L1055" s="235"/>
      <c r="M1055" s="235"/>
      <c r="N1055" s="235"/>
      <c r="O1055" s="296">
        <v>1987059.1480831248</v>
      </c>
      <c r="P1055" s="260">
        <f t="shared" si="49"/>
        <v>1987059.1480831248</v>
      </c>
    </row>
    <row r="1056" spans="3:16" x14ac:dyDescent="0.2">
      <c r="C1056" s="235"/>
      <c r="D1056" s="261" t="s">
        <v>284</v>
      </c>
      <c r="E1056" s="216">
        <v>53509</v>
      </c>
      <c r="F1056" s="257" t="str">
        <f t="shared" si="48"/>
        <v>2046-47</v>
      </c>
      <c r="G1056" s="234"/>
      <c r="H1056" s="232" t="s">
        <v>247</v>
      </c>
      <c r="I1056" s="235">
        <f t="shared" si="50"/>
        <v>28055.521896044054</v>
      </c>
      <c r="J1056" s="258">
        <f>IFERROR(MIN('MP Calculations'!$E$29/I1056,1),"-")</f>
        <v>1</v>
      </c>
      <c r="K1056" s="259"/>
      <c r="L1056" s="235"/>
      <c r="M1056" s="235"/>
      <c r="N1056" s="235"/>
      <c r="O1056" s="296">
        <v>283914.32902918529</v>
      </c>
      <c r="P1056" s="260">
        <f t="shared" si="49"/>
        <v>283914.32902918529</v>
      </c>
    </row>
    <row r="1057" spans="3:16" x14ac:dyDescent="0.2">
      <c r="C1057" s="235"/>
      <c r="D1057" s="261" t="s">
        <v>285</v>
      </c>
      <c r="E1057" s="216">
        <v>53509</v>
      </c>
      <c r="F1057" s="257" t="str">
        <f t="shared" si="48"/>
        <v>2046-47</v>
      </c>
      <c r="G1057" s="234"/>
      <c r="H1057" s="232" t="s">
        <v>247</v>
      </c>
      <c r="I1057" s="235">
        <f t="shared" si="50"/>
        <v>28055.521896044054</v>
      </c>
      <c r="J1057" s="258">
        <f>IFERROR(MIN('MP Calculations'!$E$29/I1057,1),"-")</f>
        <v>1</v>
      </c>
      <c r="K1057" s="259"/>
      <c r="L1057" s="235"/>
      <c r="M1057" s="235"/>
      <c r="N1057" s="235"/>
      <c r="O1057" s="296">
        <v>42998.825131470119</v>
      </c>
      <c r="P1057" s="260">
        <f t="shared" si="49"/>
        <v>42998.825131470119</v>
      </c>
    </row>
    <row r="1058" spans="3:16" x14ac:dyDescent="0.2">
      <c r="C1058" s="235"/>
      <c r="D1058" s="261" t="s">
        <v>286</v>
      </c>
      <c r="E1058" s="216">
        <v>53509</v>
      </c>
      <c r="F1058" s="257" t="str">
        <f t="shared" si="48"/>
        <v>2046-47</v>
      </c>
      <c r="G1058" s="234"/>
      <c r="H1058" s="232" t="s">
        <v>247</v>
      </c>
      <c r="I1058" s="235">
        <f t="shared" si="50"/>
        <v>28055.521896044054</v>
      </c>
      <c r="J1058" s="258">
        <f>IFERROR(MIN('MP Calculations'!$E$29/I1058,1),"-")</f>
        <v>1</v>
      </c>
      <c r="K1058" s="259"/>
      <c r="L1058" s="235"/>
      <c r="M1058" s="235"/>
      <c r="N1058" s="235"/>
      <c r="O1058" s="296">
        <v>130103.74127762415</v>
      </c>
      <c r="P1058" s="260">
        <f t="shared" si="49"/>
        <v>130103.74127762415</v>
      </c>
    </row>
    <row r="1059" spans="3:16" x14ac:dyDescent="0.2">
      <c r="C1059" s="235"/>
      <c r="D1059" s="261" t="s">
        <v>287</v>
      </c>
      <c r="E1059" s="216">
        <v>53509</v>
      </c>
      <c r="F1059" s="257" t="str">
        <f t="shared" si="48"/>
        <v>2046-47</v>
      </c>
      <c r="G1059" s="234"/>
      <c r="H1059" s="232" t="s">
        <v>247</v>
      </c>
      <c r="I1059" s="235">
        <f t="shared" si="50"/>
        <v>28055.521896044054</v>
      </c>
      <c r="J1059" s="258">
        <f>IFERROR(MIN('MP Calculations'!$E$29/I1059,1),"-")</f>
        <v>1</v>
      </c>
      <c r="K1059" s="259"/>
      <c r="L1059" s="235"/>
      <c r="M1059" s="235"/>
      <c r="N1059" s="235"/>
      <c r="O1059" s="296">
        <v>19795.087059941845</v>
      </c>
      <c r="P1059" s="260">
        <f t="shared" si="49"/>
        <v>19795.087059941845</v>
      </c>
    </row>
    <row r="1060" spans="3:16" x14ac:dyDescent="0.2">
      <c r="C1060" s="235"/>
      <c r="D1060" s="261" t="s">
        <v>288</v>
      </c>
      <c r="E1060" s="216">
        <v>53509</v>
      </c>
      <c r="F1060" s="257" t="str">
        <f t="shared" si="48"/>
        <v>2046-47</v>
      </c>
      <c r="G1060" s="234"/>
      <c r="H1060" s="232" t="s">
        <v>247</v>
      </c>
      <c r="I1060" s="235">
        <f t="shared" si="50"/>
        <v>28055.521896044054</v>
      </c>
      <c r="J1060" s="258">
        <f>IFERROR(MIN('MP Calculations'!$E$29/I1060,1),"-")</f>
        <v>1</v>
      </c>
      <c r="K1060" s="259"/>
      <c r="L1060" s="235"/>
      <c r="M1060" s="235"/>
      <c r="N1060" s="235"/>
      <c r="O1060" s="296">
        <v>65147.653564331325</v>
      </c>
      <c r="P1060" s="260">
        <f t="shared" si="49"/>
        <v>65147.653564331325</v>
      </c>
    </row>
    <row r="1061" spans="3:16" x14ac:dyDescent="0.2">
      <c r="C1061" s="235"/>
      <c r="D1061" s="261" t="s">
        <v>290</v>
      </c>
      <c r="E1061" s="216">
        <v>53509</v>
      </c>
      <c r="F1061" s="257" t="str">
        <f t="shared" si="48"/>
        <v>2046-47</v>
      </c>
      <c r="G1061" s="234"/>
      <c r="H1061" s="232" t="s">
        <v>247</v>
      </c>
      <c r="I1061" s="235">
        <f t="shared" si="50"/>
        <v>28055.521896044054</v>
      </c>
      <c r="J1061" s="258">
        <f>IFERROR(MIN('MP Calculations'!$E$29/I1061,1),"-")</f>
        <v>1</v>
      </c>
      <c r="K1061" s="259"/>
      <c r="L1061" s="235"/>
      <c r="M1061" s="235"/>
      <c r="N1061" s="235"/>
      <c r="O1061" s="296">
        <v>432603.23050443426</v>
      </c>
      <c r="P1061" s="260">
        <f t="shared" si="49"/>
        <v>432603.23050443426</v>
      </c>
    </row>
    <row r="1062" spans="3:16" x14ac:dyDescent="0.2">
      <c r="C1062" s="235"/>
      <c r="D1062" s="261" t="s">
        <v>291</v>
      </c>
      <c r="E1062" s="216">
        <v>53509</v>
      </c>
      <c r="F1062" s="257" t="str">
        <f t="shared" si="48"/>
        <v>2046-47</v>
      </c>
      <c r="G1062" s="234"/>
      <c r="H1062" s="232" t="s">
        <v>247</v>
      </c>
      <c r="I1062" s="235">
        <f t="shared" si="50"/>
        <v>28055.521896044054</v>
      </c>
      <c r="J1062" s="258">
        <f>IFERROR(MIN('MP Calculations'!$E$29/I1062,1),"-")</f>
        <v>1</v>
      </c>
      <c r="K1062" s="259"/>
      <c r="L1062" s="235"/>
      <c r="M1062" s="235"/>
      <c r="N1062" s="235"/>
      <c r="O1062" s="296">
        <v>345827.31153520127</v>
      </c>
      <c r="P1062" s="260">
        <f t="shared" si="49"/>
        <v>345827.31153520127</v>
      </c>
    </row>
    <row r="1063" spans="3:16" x14ac:dyDescent="0.2">
      <c r="C1063" s="235"/>
      <c r="D1063" s="261" t="s">
        <v>249</v>
      </c>
      <c r="E1063" s="216">
        <v>53509</v>
      </c>
      <c r="F1063" s="257" t="str">
        <f t="shared" si="48"/>
        <v>2046-47</v>
      </c>
      <c r="G1063" s="234"/>
      <c r="H1063" s="232" t="s">
        <v>247</v>
      </c>
      <c r="I1063" s="235">
        <f t="shared" si="50"/>
        <v>28055.521896044054</v>
      </c>
      <c r="J1063" s="258">
        <f>IFERROR(MIN('MP Calculations'!$E$29/I1063,1),"-")</f>
        <v>1</v>
      </c>
      <c r="K1063" s="259"/>
      <c r="L1063" s="235"/>
      <c r="M1063" s="235"/>
      <c r="N1063" s="235"/>
      <c r="O1063" s="296">
        <v>124634.72915860712</v>
      </c>
      <c r="P1063" s="260">
        <f t="shared" si="49"/>
        <v>124634.72915860712</v>
      </c>
    </row>
    <row r="1064" spans="3:16" x14ac:dyDescent="0.2">
      <c r="C1064" s="235"/>
      <c r="D1064" s="261" t="s">
        <v>250</v>
      </c>
      <c r="E1064" s="216">
        <v>53509</v>
      </c>
      <c r="F1064" s="257" t="str">
        <f t="shared" si="48"/>
        <v>2046-47</v>
      </c>
      <c r="G1064" s="234"/>
      <c r="H1064" s="232" t="s">
        <v>247</v>
      </c>
      <c r="I1064" s="235">
        <f t="shared" si="50"/>
        <v>28055.521896044054</v>
      </c>
      <c r="J1064" s="258">
        <f>IFERROR(MIN('MP Calculations'!$E$29/I1064,1),"-")</f>
        <v>1</v>
      </c>
      <c r="K1064" s="259"/>
      <c r="L1064" s="235"/>
      <c r="M1064" s="235"/>
      <c r="N1064" s="235"/>
      <c r="O1064" s="296">
        <v>179383.69428726906</v>
      </c>
      <c r="P1064" s="260">
        <f t="shared" si="49"/>
        <v>179383.69428726906</v>
      </c>
    </row>
    <row r="1065" spans="3:16" x14ac:dyDescent="0.2">
      <c r="C1065" s="235"/>
      <c r="D1065" s="261" t="s">
        <v>251</v>
      </c>
      <c r="E1065" s="216">
        <v>53509</v>
      </c>
      <c r="F1065" s="257" t="str">
        <f t="shared" si="48"/>
        <v>2046-47</v>
      </c>
      <c r="G1065" s="234"/>
      <c r="H1065" s="232" t="s">
        <v>247</v>
      </c>
      <c r="I1065" s="235">
        <f t="shared" si="50"/>
        <v>28055.521896044054</v>
      </c>
      <c r="J1065" s="258">
        <f>IFERROR(MIN('MP Calculations'!$E$29/I1065,1),"-")</f>
        <v>1</v>
      </c>
      <c r="K1065" s="259"/>
      <c r="L1065" s="235"/>
      <c r="M1065" s="235"/>
      <c r="N1065" s="235"/>
      <c r="O1065" s="296">
        <v>45022.432705940635</v>
      </c>
      <c r="P1065" s="260">
        <f t="shared" si="49"/>
        <v>45022.432705940635</v>
      </c>
    </row>
    <row r="1066" spans="3:16" x14ac:dyDescent="0.2">
      <c r="C1066" s="235"/>
      <c r="D1066" s="261" t="s">
        <v>252</v>
      </c>
      <c r="E1066" s="216">
        <v>53509</v>
      </c>
      <c r="F1066" s="257" t="str">
        <f t="shared" si="48"/>
        <v>2046-47</v>
      </c>
      <c r="G1066" s="234"/>
      <c r="H1066" s="232" t="s">
        <v>247</v>
      </c>
      <c r="I1066" s="235">
        <f t="shared" si="50"/>
        <v>28055.521896044054</v>
      </c>
      <c r="J1066" s="258">
        <f>IFERROR(MIN('MP Calculations'!$E$29/I1066,1),"-")</f>
        <v>1</v>
      </c>
      <c r="K1066" s="259"/>
      <c r="L1066" s="235"/>
      <c r="M1066" s="235"/>
      <c r="N1066" s="235"/>
      <c r="O1066" s="296">
        <v>107122.27408139803</v>
      </c>
      <c r="P1066" s="260">
        <f t="shared" si="49"/>
        <v>107122.27408139803</v>
      </c>
    </row>
    <row r="1067" spans="3:16" x14ac:dyDescent="0.2">
      <c r="C1067" s="235"/>
      <c r="D1067" s="261" t="s">
        <v>253</v>
      </c>
      <c r="E1067" s="216">
        <v>53509</v>
      </c>
      <c r="F1067" s="257" t="str">
        <f t="shared" si="48"/>
        <v>2046-47</v>
      </c>
      <c r="G1067" s="234"/>
      <c r="H1067" s="232" t="s">
        <v>247</v>
      </c>
      <c r="I1067" s="235">
        <f t="shared" si="50"/>
        <v>28055.521896044054</v>
      </c>
      <c r="J1067" s="258">
        <f>IFERROR(MIN('MP Calculations'!$E$29/I1067,1),"-")</f>
        <v>1</v>
      </c>
      <c r="K1067" s="259"/>
      <c r="L1067" s="235"/>
      <c r="M1067" s="235"/>
      <c r="N1067" s="235"/>
      <c r="O1067" s="296">
        <v>53534.776246801208</v>
      </c>
      <c r="P1067" s="260">
        <f t="shared" si="49"/>
        <v>53534.776246801208</v>
      </c>
    </row>
    <row r="1068" spans="3:16" x14ac:dyDescent="0.2">
      <c r="C1068" s="235"/>
      <c r="D1068" s="261" t="s">
        <v>254</v>
      </c>
      <c r="E1068" s="216">
        <v>53509</v>
      </c>
      <c r="F1068" s="257" t="str">
        <f t="shared" si="48"/>
        <v>2046-47</v>
      </c>
      <c r="G1068" s="234"/>
      <c r="H1068" s="232" t="s">
        <v>247</v>
      </c>
      <c r="I1068" s="235">
        <f t="shared" si="50"/>
        <v>28055.521896044054</v>
      </c>
      <c r="J1068" s="258">
        <f>IFERROR(MIN('MP Calculations'!$E$29/I1068,1),"-")</f>
        <v>1</v>
      </c>
      <c r="K1068" s="259"/>
      <c r="L1068" s="235"/>
      <c r="M1068" s="235"/>
      <c r="N1068" s="235"/>
      <c r="O1068" s="296">
        <v>35789.073573760666</v>
      </c>
      <c r="P1068" s="260">
        <f t="shared" si="49"/>
        <v>35789.073573760666</v>
      </c>
    </row>
    <row r="1069" spans="3:16" x14ac:dyDescent="0.2">
      <c r="C1069" s="235"/>
      <c r="D1069" s="261" t="s">
        <v>255</v>
      </c>
      <c r="E1069" s="216">
        <v>53509</v>
      </c>
      <c r="F1069" s="257" t="str">
        <f t="shared" si="48"/>
        <v>2046-47</v>
      </c>
      <c r="G1069" s="234"/>
      <c r="H1069" s="232" t="s">
        <v>247</v>
      </c>
      <c r="I1069" s="235">
        <f t="shared" si="50"/>
        <v>28055.521896044054</v>
      </c>
      <c r="J1069" s="258">
        <f>IFERROR(MIN('MP Calculations'!$E$29/I1069,1),"-")</f>
        <v>1</v>
      </c>
      <c r="K1069" s="259"/>
      <c r="L1069" s="235"/>
      <c r="M1069" s="235"/>
      <c r="N1069" s="235"/>
      <c r="O1069" s="296">
        <v>115516.24346838129</v>
      </c>
      <c r="P1069" s="260">
        <f t="shared" si="49"/>
        <v>115516.24346838129</v>
      </c>
    </row>
    <row r="1070" spans="3:16" x14ac:dyDescent="0.2">
      <c r="C1070" s="235"/>
      <c r="D1070" s="261" t="s">
        <v>376</v>
      </c>
      <c r="E1070" s="216">
        <v>53509</v>
      </c>
      <c r="F1070" s="257" t="str">
        <f t="shared" si="48"/>
        <v>2046-47</v>
      </c>
      <c r="G1070" s="234"/>
      <c r="H1070" s="232" t="s">
        <v>247</v>
      </c>
      <c r="I1070" s="235">
        <f t="shared" si="50"/>
        <v>28055.521896044054</v>
      </c>
      <c r="J1070" s="258">
        <f>IFERROR(MIN('MP Calculations'!$E$29/I1070,1),"-")</f>
        <v>1</v>
      </c>
      <c r="K1070" s="259"/>
      <c r="L1070" s="235"/>
      <c r="M1070" s="235"/>
      <c r="N1070" s="235"/>
      <c r="O1070" s="296">
        <v>50157.983157096773</v>
      </c>
      <c r="P1070" s="260">
        <f t="shared" si="49"/>
        <v>50157.983157096773</v>
      </c>
    </row>
    <row r="1071" spans="3:16" x14ac:dyDescent="0.2">
      <c r="C1071" s="235"/>
      <c r="D1071" s="261" t="s">
        <v>377</v>
      </c>
      <c r="E1071" s="216">
        <v>53509</v>
      </c>
      <c r="F1071" s="257" t="str">
        <f t="shared" si="48"/>
        <v>2046-47</v>
      </c>
      <c r="G1071" s="234"/>
      <c r="H1071" s="232" t="s">
        <v>247</v>
      </c>
      <c r="I1071" s="235">
        <f t="shared" si="50"/>
        <v>28055.521896044054</v>
      </c>
      <c r="J1071" s="258">
        <f>IFERROR(MIN('MP Calculations'!$E$29/I1071,1),"-")</f>
        <v>1</v>
      </c>
      <c r="K1071" s="259"/>
      <c r="L1071" s="235"/>
      <c r="M1071" s="235"/>
      <c r="N1071" s="235"/>
      <c r="O1071" s="296">
        <v>2882138.787699257</v>
      </c>
      <c r="P1071" s="260">
        <f t="shared" si="49"/>
        <v>2882138.787699257</v>
      </c>
    </row>
    <row r="1072" spans="3:16" x14ac:dyDescent="0.2">
      <c r="C1072" s="235"/>
      <c r="D1072" s="261" t="s">
        <v>443</v>
      </c>
      <c r="E1072" s="216">
        <v>53509</v>
      </c>
      <c r="F1072" s="257" t="str">
        <f t="shared" si="48"/>
        <v>2046-47</v>
      </c>
      <c r="G1072" s="234"/>
      <c r="H1072" s="232" t="s">
        <v>247</v>
      </c>
      <c r="I1072" s="235">
        <f t="shared" si="50"/>
        <v>28055.521896044054</v>
      </c>
      <c r="J1072" s="258">
        <f>IFERROR(MIN('MP Calculations'!$E$29/I1072,1),"-")</f>
        <v>1</v>
      </c>
      <c r="K1072" s="259"/>
      <c r="L1072" s="235"/>
      <c r="M1072" s="235"/>
      <c r="N1072" s="235"/>
      <c r="O1072" s="296">
        <v>4986.4660664879539</v>
      </c>
      <c r="P1072" s="260">
        <f t="shared" si="49"/>
        <v>4986.4660664879539</v>
      </c>
    </row>
    <row r="1073" spans="3:16" x14ac:dyDescent="0.2">
      <c r="C1073" s="235"/>
      <c r="D1073" s="261" t="s">
        <v>406</v>
      </c>
      <c r="E1073" s="216">
        <v>53509</v>
      </c>
      <c r="F1073" s="257" t="str">
        <f t="shared" si="48"/>
        <v>2046-47</v>
      </c>
      <c r="G1073" s="234"/>
      <c r="H1073" s="232" t="s">
        <v>247</v>
      </c>
      <c r="I1073" s="235">
        <f t="shared" si="50"/>
        <v>28055.521896044054</v>
      </c>
      <c r="J1073" s="258">
        <f>IFERROR(MIN('MP Calculations'!$E$29/I1073,1),"-")</f>
        <v>1</v>
      </c>
      <c r="K1073" s="259"/>
      <c r="L1073" s="235"/>
      <c r="M1073" s="235"/>
      <c r="N1073" s="235"/>
      <c r="O1073" s="296">
        <v>614919.68654517597</v>
      </c>
      <c r="P1073" s="260">
        <f t="shared" si="49"/>
        <v>614919.68654517597</v>
      </c>
    </row>
    <row r="1074" spans="3:16" x14ac:dyDescent="0.2">
      <c r="C1074" s="235"/>
      <c r="D1074" s="261" t="s">
        <v>435</v>
      </c>
      <c r="E1074" s="216">
        <v>53509</v>
      </c>
      <c r="F1074" s="257" t="str">
        <f t="shared" si="48"/>
        <v>2046-47</v>
      </c>
      <c r="G1074" s="234"/>
      <c r="H1074" s="232" t="s">
        <v>247</v>
      </c>
      <c r="I1074" s="235">
        <f t="shared" si="50"/>
        <v>28055.521896044054</v>
      </c>
      <c r="J1074" s="258">
        <f>IFERROR(MIN('MP Calculations'!$E$29/I1074,1),"-")</f>
        <v>1</v>
      </c>
      <c r="K1074" s="259"/>
      <c r="L1074" s="235"/>
      <c r="M1074" s="235"/>
      <c r="N1074" s="235"/>
      <c r="O1074" s="296">
        <v>26662.675774824791</v>
      </c>
      <c r="P1074" s="260">
        <f t="shared" si="49"/>
        <v>26662.675774824791</v>
      </c>
    </row>
    <row r="1075" spans="3:16" x14ac:dyDescent="0.2">
      <c r="C1075" s="235"/>
      <c r="D1075" s="261" t="s">
        <v>350</v>
      </c>
      <c r="E1075" s="216">
        <v>53509</v>
      </c>
      <c r="F1075" s="257" t="str">
        <f t="shared" si="48"/>
        <v>2046-47</v>
      </c>
      <c r="G1075" s="234"/>
      <c r="H1075" s="232" t="s">
        <v>247</v>
      </c>
      <c r="I1075" s="235">
        <f t="shared" si="50"/>
        <v>28055.521896044054</v>
      </c>
      <c r="J1075" s="258">
        <f>IFERROR(MIN('MP Calculations'!$E$29/I1075,1),"-")</f>
        <v>1</v>
      </c>
      <c r="K1075" s="259"/>
      <c r="L1075" s="235"/>
      <c r="M1075" s="235"/>
      <c r="N1075" s="235"/>
      <c r="O1075" s="296">
        <v>621897.03402584756</v>
      </c>
      <c r="P1075" s="260">
        <f t="shared" si="49"/>
        <v>621897.03402584756</v>
      </c>
    </row>
    <row r="1076" spans="3:16" x14ac:dyDescent="0.2">
      <c r="C1076" s="235"/>
      <c r="D1076" s="261" t="s">
        <v>538</v>
      </c>
      <c r="E1076" s="216">
        <v>53509</v>
      </c>
      <c r="F1076" s="257" t="str">
        <f t="shared" si="48"/>
        <v>2046-47</v>
      </c>
      <c r="G1076" s="234"/>
      <c r="H1076" s="232" t="s">
        <v>247</v>
      </c>
      <c r="I1076" s="235">
        <f t="shared" si="50"/>
        <v>28055.521896044054</v>
      </c>
      <c r="J1076" s="258">
        <f>IFERROR(MIN('MP Calculations'!$E$29/I1076,1),"-")</f>
        <v>1</v>
      </c>
      <c r="K1076" s="259"/>
      <c r="L1076" s="235"/>
      <c r="M1076" s="235"/>
      <c r="N1076" s="235"/>
      <c r="O1076" s="296">
        <v>14185505.087644299</v>
      </c>
      <c r="P1076" s="260">
        <f t="shared" si="49"/>
        <v>14185505.087644299</v>
      </c>
    </row>
    <row r="1077" spans="3:16" x14ac:dyDescent="0.2">
      <c r="C1077" s="235"/>
      <c r="D1077" s="261" t="s">
        <v>475</v>
      </c>
      <c r="E1077" s="216">
        <v>53874</v>
      </c>
      <c r="F1077" s="257" t="str">
        <f t="shared" ref="F1077:F1140" si="51">IF(E1077="","-",IF(E1077&lt;$E$15,"ERROR - date outside of range",IF(MONTH(E1077)&gt;=7,YEAR(E1077)&amp;"-"&amp;RIGHT(YEAR(E1077),2)+1,YEAR(E1077)-1&amp;"-"&amp;RIGHT(YEAR(E1077),2))))</f>
        <v>2047-48</v>
      </c>
      <c r="G1077" s="234"/>
      <c r="H1077" s="232" t="s">
        <v>247</v>
      </c>
      <c r="I1077" s="235">
        <f t="shared" si="50"/>
        <v>28055.521896044054</v>
      </c>
      <c r="J1077" s="258">
        <f>IFERROR(MIN('MP Calculations'!$E$29/I1077,1),"-")</f>
        <v>1</v>
      </c>
      <c r="K1077" s="259"/>
      <c r="L1077" s="235"/>
      <c r="M1077" s="235"/>
      <c r="N1077" s="235"/>
      <c r="O1077" s="296">
        <v>3164841.6065416583</v>
      </c>
      <c r="P1077" s="260">
        <f t="shared" ref="P1077:P1140" si="52">IF(O1077="-","-",IF(E1077&lt;$E$15,0,O1077*J1077))</f>
        <v>3164841.6065416583</v>
      </c>
    </row>
    <row r="1078" spans="3:16" x14ac:dyDescent="0.2">
      <c r="C1078" s="235"/>
      <c r="D1078" s="261" t="s">
        <v>476</v>
      </c>
      <c r="E1078" s="216">
        <v>53874</v>
      </c>
      <c r="F1078" s="257" t="str">
        <f t="shared" si="51"/>
        <v>2047-48</v>
      </c>
      <c r="G1078" s="234"/>
      <c r="H1078" s="232" t="s">
        <v>247</v>
      </c>
      <c r="I1078" s="235">
        <f t="shared" si="50"/>
        <v>28055.521896044054</v>
      </c>
      <c r="J1078" s="258">
        <f>IFERROR(MIN('MP Calculations'!$E$29/I1078,1),"-")</f>
        <v>1</v>
      </c>
      <c r="K1078" s="259"/>
      <c r="L1078" s="235"/>
      <c r="M1078" s="235"/>
      <c r="N1078" s="235"/>
      <c r="O1078" s="296">
        <v>4320688.5077759419</v>
      </c>
      <c r="P1078" s="260">
        <f t="shared" si="52"/>
        <v>4320688.5077759419</v>
      </c>
    </row>
    <row r="1079" spans="3:16" x14ac:dyDescent="0.2">
      <c r="C1079" s="235"/>
      <c r="D1079" s="261" t="s">
        <v>477</v>
      </c>
      <c r="E1079" s="216">
        <v>53874</v>
      </c>
      <c r="F1079" s="257" t="str">
        <f t="shared" si="51"/>
        <v>2047-48</v>
      </c>
      <c r="G1079" s="234"/>
      <c r="H1079" s="232" t="s">
        <v>247</v>
      </c>
      <c r="I1079" s="235">
        <f t="shared" si="50"/>
        <v>28055.521896044054</v>
      </c>
      <c r="J1079" s="258">
        <f>IFERROR(MIN('MP Calculations'!$E$29/I1079,1),"-")</f>
        <v>1</v>
      </c>
      <c r="K1079" s="259"/>
      <c r="L1079" s="235"/>
      <c r="M1079" s="235"/>
      <c r="N1079" s="235"/>
      <c r="O1079" s="296">
        <v>9581528.4941997081</v>
      </c>
      <c r="P1079" s="260">
        <f t="shared" si="52"/>
        <v>9581528.4941997081</v>
      </c>
    </row>
    <row r="1080" spans="3:16" x14ac:dyDescent="0.2">
      <c r="C1080" s="235"/>
      <c r="D1080" s="261" t="s">
        <v>268</v>
      </c>
      <c r="E1080" s="216">
        <v>53874</v>
      </c>
      <c r="F1080" s="257" t="str">
        <f t="shared" si="51"/>
        <v>2047-48</v>
      </c>
      <c r="G1080" s="234"/>
      <c r="H1080" s="232" t="s">
        <v>247</v>
      </c>
      <c r="I1080" s="235">
        <f t="shared" si="50"/>
        <v>28055.521896044054</v>
      </c>
      <c r="J1080" s="258">
        <f>IFERROR(MIN('MP Calculations'!$E$29/I1080,1),"-")</f>
        <v>1</v>
      </c>
      <c r="K1080" s="259"/>
      <c r="L1080" s="235"/>
      <c r="M1080" s="235"/>
      <c r="N1080" s="235"/>
      <c r="O1080" s="296">
        <v>13682.617813408391</v>
      </c>
      <c r="P1080" s="260">
        <f t="shared" si="52"/>
        <v>13682.617813408391</v>
      </c>
    </row>
    <row r="1081" spans="3:16" x14ac:dyDescent="0.2">
      <c r="C1081" s="235"/>
      <c r="D1081" s="261" t="s">
        <v>269</v>
      </c>
      <c r="E1081" s="216">
        <v>53874</v>
      </c>
      <c r="F1081" s="257" t="str">
        <f t="shared" si="51"/>
        <v>2047-48</v>
      </c>
      <c r="G1081" s="234"/>
      <c r="H1081" s="232" t="s">
        <v>247</v>
      </c>
      <c r="I1081" s="235">
        <f t="shared" si="50"/>
        <v>28055.521896044054</v>
      </c>
      <c r="J1081" s="258">
        <f>IFERROR(MIN('MP Calculations'!$E$29/I1081,1),"-")</f>
        <v>1</v>
      </c>
      <c r="K1081" s="259"/>
      <c r="L1081" s="235"/>
      <c r="M1081" s="235"/>
      <c r="N1081" s="235"/>
      <c r="O1081" s="296">
        <v>44962.421927035772</v>
      </c>
      <c r="P1081" s="260">
        <f t="shared" si="52"/>
        <v>44962.421927035772</v>
      </c>
    </row>
    <row r="1082" spans="3:16" x14ac:dyDescent="0.2">
      <c r="C1082" s="235"/>
      <c r="D1082" s="261" t="s">
        <v>270</v>
      </c>
      <c r="E1082" s="216">
        <v>53874</v>
      </c>
      <c r="F1082" s="257" t="str">
        <f t="shared" si="51"/>
        <v>2047-48</v>
      </c>
      <c r="G1082" s="234"/>
      <c r="H1082" s="232" t="s">
        <v>247</v>
      </c>
      <c r="I1082" s="235">
        <f t="shared" si="50"/>
        <v>28055.521896044054</v>
      </c>
      <c r="J1082" s="258">
        <f>IFERROR(MIN('MP Calculations'!$E$29/I1082,1),"-")</f>
        <v>1</v>
      </c>
      <c r="K1082" s="259"/>
      <c r="L1082" s="235"/>
      <c r="M1082" s="235"/>
      <c r="N1082" s="235"/>
      <c r="O1082" s="296">
        <v>5826.8344707239157</v>
      </c>
      <c r="P1082" s="260">
        <f t="shared" si="52"/>
        <v>5826.8344707239157</v>
      </c>
    </row>
    <row r="1083" spans="3:16" x14ac:dyDescent="0.2">
      <c r="C1083" s="235"/>
      <c r="D1083" s="261" t="s">
        <v>271</v>
      </c>
      <c r="E1083" s="216">
        <v>53874</v>
      </c>
      <c r="F1083" s="257" t="str">
        <f t="shared" si="51"/>
        <v>2047-48</v>
      </c>
      <c r="G1083" s="234"/>
      <c r="H1083" s="232" t="s">
        <v>247</v>
      </c>
      <c r="I1083" s="235">
        <f t="shared" si="50"/>
        <v>28055.521896044054</v>
      </c>
      <c r="J1083" s="258">
        <f>IFERROR(MIN('MP Calculations'!$E$29/I1083,1),"-")</f>
        <v>1</v>
      </c>
      <c r="K1083" s="259"/>
      <c r="L1083" s="235"/>
      <c r="M1083" s="235"/>
      <c r="N1083" s="235"/>
      <c r="O1083" s="296">
        <v>31100.495433656477</v>
      </c>
      <c r="P1083" s="260">
        <f t="shared" si="52"/>
        <v>31100.495433656477</v>
      </c>
    </row>
    <row r="1084" spans="3:16" x14ac:dyDescent="0.2">
      <c r="C1084" s="235"/>
      <c r="D1084" s="261" t="s">
        <v>272</v>
      </c>
      <c r="E1084" s="216">
        <v>53874</v>
      </c>
      <c r="F1084" s="257" t="str">
        <f t="shared" si="51"/>
        <v>2047-48</v>
      </c>
      <c r="G1084" s="234"/>
      <c r="H1084" s="232" t="s">
        <v>247</v>
      </c>
      <c r="I1084" s="235">
        <f t="shared" si="50"/>
        <v>28055.521896044054</v>
      </c>
      <c r="J1084" s="258">
        <f>IFERROR(MIN('MP Calculations'!$E$29/I1084,1),"-")</f>
        <v>1</v>
      </c>
      <c r="K1084" s="259"/>
      <c r="L1084" s="235"/>
      <c r="M1084" s="235"/>
      <c r="N1084" s="235"/>
      <c r="O1084" s="296">
        <v>17357.425092232654</v>
      </c>
      <c r="P1084" s="260">
        <f t="shared" si="52"/>
        <v>17357.425092232654</v>
      </c>
    </row>
    <row r="1085" spans="3:16" x14ac:dyDescent="0.2">
      <c r="C1085" s="235"/>
      <c r="D1085" s="261" t="s">
        <v>273</v>
      </c>
      <c r="E1085" s="216">
        <v>53874</v>
      </c>
      <c r="F1085" s="257" t="str">
        <f t="shared" si="51"/>
        <v>2047-48</v>
      </c>
      <c r="G1085" s="234"/>
      <c r="H1085" s="232" t="s">
        <v>247</v>
      </c>
      <c r="I1085" s="235">
        <f t="shared" si="50"/>
        <v>28055.521896044054</v>
      </c>
      <c r="J1085" s="258">
        <f>IFERROR(MIN('MP Calculations'!$E$29/I1085,1),"-")</f>
        <v>1</v>
      </c>
      <c r="K1085" s="259"/>
      <c r="L1085" s="235"/>
      <c r="M1085" s="235"/>
      <c r="N1085" s="235"/>
      <c r="O1085" s="296">
        <v>100291.74391154011</v>
      </c>
      <c r="P1085" s="260">
        <f t="shared" si="52"/>
        <v>100291.74391154011</v>
      </c>
    </row>
    <row r="1086" spans="3:16" x14ac:dyDescent="0.2">
      <c r="C1086" s="235"/>
      <c r="D1086" s="261" t="s">
        <v>274</v>
      </c>
      <c r="E1086" s="216">
        <v>53874</v>
      </c>
      <c r="F1086" s="257" t="str">
        <f t="shared" si="51"/>
        <v>2047-48</v>
      </c>
      <c r="G1086" s="234"/>
      <c r="H1086" s="232" t="s">
        <v>247</v>
      </c>
      <c r="I1086" s="235">
        <f t="shared" si="50"/>
        <v>28055.521896044054</v>
      </c>
      <c r="J1086" s="258">
        <f>IFERROR(MIN('MP Calculations'!$E$29/I1086,1),"-")</f>
        <v>1</v>
      </c>
      <c r="K1086" s="259"/>
      <c r="L1086" s="235"/>
      <c r="M1086" s="235"/>
      <c r="N1086" s="235"/>
      <c r="O1086" s="296">
        <v>68869.688831548017</v>
      </c>
      <c r="P1086" s="260">
        <f t="shared" si="52"/>
        <v>68869.688831548017</v>
      </c>
    </row>
    <row r="1087" spans="3:16" x14ac:dyDescent="0.2">
      <c r="C1087" s="235"/>
      <c r="D1087" s="261" t="s">
        <v>275</v>
      </c>
      <c r="E1087" s="216">
        <v>53874</v>
      </c>
      <c r="F1087" s="257" t="str">
        <f t="shared" si="51"/>
        <v>2047-48</v>
      </c>
      <c r="G1087" s="234"/>
      <c r="H1087" s="232" t="s">
        <v>247</v>
      </c>
      <c r="I1087" s="235">
        <f t="shared" si="50"/>
        <v>28055.521896044054</v>
      </c>
      <c r="J1087" s="258">
        <f>IFERROR(MIN('MP Calculations'!$E$29/I1087,1),"-")</f>
        <v>1</v>
      </c>
      <c r="K1087" s="259"/>
      <c r="L1087" s="235"/>
      <c r="M1087" s="235"/>
      <c r="N1087" s="235"/>
      <c r="O1087" s="296">
        <v>12156.808098523317</v>
      </c>
      <c r="P1087" s="260">
        <f t="shared" si="52"/>
        <v>12156.808098523317</v>
      </c>
    </row>
    <row r="1088" spans="3:16" x14ac:dyDescent="0.2">
      <c r="C1088" s="235"/>
      <c r="D1088" s="261" t="s">
        <v>276</v>
      </c>
      <c r="E1088" s="216">
        <v>53874</v>
      </c>
      <c r="F1088" s="257" t="str">
        <f t="shared" si="51"/>
        <v>2047-48</v>
      </c>
      <c r="G1088" s="234"/>
      <c r="H1088" s="232" t="s">
        <v>247</v>
      </c>
      <c r="I1088" s="235">
        <f t="shared" si="50"/>
        <v>28055.521896044054</v>
      </c>
      <c r="J1088" s="258">
        <f>IFERROR(MIN('MP Calculations'!$E$29/I1088,1),"-")</f>
        <v>1</v>
      </c>
      <c r="K1088" s="259"/>
      <c r="L1088" s="235"/>
      <c r="M1088" s="235"/>
      <c r="N1088" s="235"/>
      <c r="O1088" s="296">
        <v>55539.900590576115</v>
      </c>
      <c r="P1088" s="260">
        <f t="shared" si="52"/>
        <v>55539.900590576115</v>
      </c>
    </row>
    <row r="1089" spans="3:16" x14ac:dyDescent="0.2">
      <c r="C1089" s="235"/>
      <c r="D1089" s="261" t="s">
        <v>277</v>
      </c>
      <c r="E1089" s="216">
        <v>53874</v>
      </c>
      <c r="F1089" s="257" t="str">
        <f t="shared" si="51"/>
        <v>2047-48</v>
      </c>
      <c r="G1089" s="234"/>
      <c r="H1089" s="232" t="s">
        <v>247</v>
      </c>
      <c r="I1089" s="235">
        <f t="shared" si="50"/>
        <v>28055.521896044054</v>
      </c>
      <c r="J1089" s="258">
        <f>IFERROR(MIN('MP Calculations'!$E$29/I1089,1),"-")</f>
        <v>1</v>
      </c>
      <c r="K1089" s="259"/>
      <c r="L1089" s="235"/>
      <c r="M1089" s="235"/>
      <c r="N1089" s="235"/>
      <c r="O1089" s="296">
        <v>152705.39602891344</v>
      </c>
      <c r="P1089" s="260">
        <f t="shared" si="52"/>
        <v>152705.39602891344</v>
      </c>
    </row>
    <row r="1090" spans="3:16" x14ac:dyDescent="0.2">
      <c r="C1090" s="235"/>
      <c r="D1090" s="261" t="s">
        <v>278</v>
      </c>
      <c r="E1090" s="216">
        <v>53874</v>
      </c>
      <c r="F1090" s="257" t="str">
        <f t="shared" si="51"/>
        <v>2047-48</v>
      </c>
      <c r="G1090" s="234"/>
      <c r="H1090" s="232" t="s">
        <v>247</v>
      </c>
      <c r="I1090" s="235">
        <f t="shared" si="50"/>
        <v>28055.521896044054</v>
      </c>
      <c r="J1090" s="258">
        <f>IFERROR(MIN('MP Calculations'!$E$29/I1090,1),"-")</f>
        <v>1</v>
      </c>
      <c r="K1090" s="259"/>
      <c r="L1090" s="235"/>
      <c r="M1090" s="235"/>
      <c r="N1090" s="235"/>
      <c r="O1090" s="296">
        <v>76636.443677633506</v>
      </c>
      <c r="P1090" s="260">
        <f t="shared" si="52"/>
        <v>76636.443677633506</v>
      </c>
    </row>
    <row r="1091" spans="3:16" x14ac:dyDescent="0.2">
      <c r="C1091" s="235"/>
      <c r="D1091" s="261" t="s">
        <v>279</v>
      </c>
      <c r="E1091" s="216">
        <v>53874</v>
      </c>
      <c r="F1091" s="257" t="str">
        <f t="shared" si="51"/>
        <v>2047-48</v>
      </c>
      <c r="G1091" s="234"/>
      <c r="H1091" s="232" t="s">
        <v>247</v>
      </c>
      <c r="I1091" s="235">
        <f t="shared" si="50"/>
        <v>28055.521896044054</v>
      </c>
      <c r="J1091" s="258">
        <f>IFERROR(MIN('MP Calculations'!$E$29/I1091,1),"-")</f>
        <v>1</v>
      </c>
      <c r="K1091" s="259"/>
      <c r="L1091" s="235"/>
      <c r="M1091" s="235"/>
      <c r="N1091" s="235"/>
      <c r="O1091" s="296">
        <v>103927.68924812628</v>
      </c>
      <c r="P1091" s="260">
        <f t="shared" si="52"/>
        <v>103927.68924812628</v>
      </c>
    </row>
    <row r="1092" spans="3:16" x14ac:dyDescent="0.2">
      <c r="C1092" s="235"/>
      <c r="D1092" s="261" t="s">
        <v>280</v>
      </c>
      <c r="E1092" s="216">
        <v>53874</v>
      </c>
      <c r="F1092" s="257" t="str">
        <f t="shared" si="51"/>
        <v>2047-48</v>
      </c>
      <c r="G1092" s="234"/>
      <c r="H1092" s="232" t="s">
        <v>247</v>
      </c>
      <c r="I1092" s="235">
        <f t="shared" si="50"/>
        <v>28055.521896044054</v>
      </c>
      <c r="J1092" s="258">
        <f>IFERROR(MIN('MP Calculations'!$E$29/I1092,1),"-")</f>
        <v>1</v>
      </c>
      <c r="K1092" s="259"/>
      <c r="L1092" s="235"/>
      <c r="M1092" s="235"/>
      <c r="N1092" s="235"/>
      <c r="O1092" s="296">
        <v>193552.69750097237</v>
      </c>
      <c r="P1092" s="260">
        <f t="shared" si="52"/>
        <v>193552.69750097237</v>
      </c>
    </row>
    <row r="1093" spans="3:16" x14ac:dyDescent="0.2">
      <c r="C1093" s="235"/>
      <c r="D1093" s="261" t="s">
        <v>281</v>
      </c>
      <c r="E1093" s="216">
        <v>53874</v>
      </c>
      <c r="F1093" s="257" t="str">
        <f t="shared" si="51"/>
        <v>2047-48</v>
      </c>
      <c r="G1093" s="234"/>
      <c r="H1093" s="232" t="s">
        <v>247</v>
      </c>
      <c r="I1093" s="235">
        <f t="shared" si="50"/>
        <v>28055.521896044054</v>
      </c>
      <c r="J1093" s="258">
        <f>IFERROR(MIN('MP Calculations'!$E$29/I1093,1),"-")</f>
        <v>1</v>
      </c>
      <c r="K1093" s="259"/>
      <c r="L1093" s="235"/>
      <c r="M1093" s="235"/>
      <c r="N1093" s="235"/>
      <c r="O1093" s="296">
        <v>484064.56281727715</v>
      </c>
      <c r="P1093" s="260">
        <f t="shared" si="52"/>
        <v>484064.56281727715</v>
      </c>
    </row>
    <row r="1094" spans="3:16" x14ac:dyDescent="0.2">
      <c r="C1094" s="235"/>
      <c r="D1094" s="261" t="s">
        <v>282</v>
      </c>
      <c r="E1094" s="216">
        <v>53874</v>
      </c>
      <c r="F1094" s="257" t="str">
        <f t="shared" si="51"/>
        <v>2047-48</v>
      </c>
      <c r="G1094" s="234"/>
      <c r="H1094" s="232" t="s">
        <v>247</v>
      </c>
      <c r="I1094" s="235">
        <f t="shared" si="50"/>
        <v>28055.521896044054</v>
      </c>
      <c r="J1094" s="258">
        <f>IFERROR(MIN('MP Calculations'!$E$29/I1094,1),"-")</f>
        <v>1</v>
      </c>
      <c r="K1094" s="259"/>
      <c r="L1094" s="235"/>
      <c r="M1094" s="235"/>
      <c r="N1094" s="235"/>
      <c r="O1094" s="296">
        <v>49097.489496990791</v>
      </c>
      <c r="P1094" s="260">
        <f t="shared" si="52"/>
        <v>49097.489496990791</v>
      </c>
    </row>
    <row r="1095" spans="3:16" x14ac:dyDescent="0.2">
      <c r="C1095" s="235"/>
      <c r="D1095" s="261" t="s">
        <v>283</v>
      </c>
      <c r="E1095" s="216">
        <v>53874</v>
      </c>
      <c r="F1095" s="257" t="str">
        <f t="shared" si="51"/>
        <v>2047-48</v>
      </c>
      <c r="G1095" s="234"/>
      <c r="H1095" s="232" t="s">
        <v>247</v>
      </c>
      <c r="I1095" s="235">
        <f t="shared" si="50"/>
        <v>28055.521896044054</v>
      </c>
      <c r="J1095" s="258">
        <f>IFERROR(MIN('MP Calculations'!$E$29/I1095,1),"-")</f>
        <v>1</v>
      </c>
      <c r="K1095" s="259"/>
      <c r="L1095" s="235"/>
      <c r="M1095" s="235"/>
      <c r="N1095" s="235"/>
      <c r="O1095" s="296">
        <v>89944.316783995993</v>
      </c>
      <c r="P1095" s="260">
        <f t="shared" si="52"/>
        <v>89944.316783995993</v>
      </c>
    </row>
    <row r="1096" spans="3:16" x14ac:dyDescent="0.2">
      <c r="C1096" s="235"/>
      <c r="D1096" s="261" t="s">
        <v>284</v>
      </c>
      <c r="E1096" s="216">
        <v>53874</v>
      </c>
      <c r="F1096" s="257" t="str">
        <f t="shared" si="51"/>
        <v>2047-48</v>
      </c>
      <c r="G1096" s="234"/>
      <c r="H1096" s="232" t="s">
        <v>247</v>
      </c>
      <c r="I1096" s="235">
        <f t="shared" si="50"/>
        <v>28055.521896044054</v>
      </c>
      <c r="J1096" s="258">
        <f>IFERROR(MIN('MP Calculations'!$E$29/I1096,1),"-")</f>
        <v>1</v>
      </c>
      <c r="K1096" s="259"/>
      <c r="L1096" s="235"/>
      <c r="M1096" s="235"/>
      <c r="N1096" s="235"/>
      <c r="O1096" s="296">
        <v>146350.2910987949</v>
      </c>
      <c r="P1096" s="260">
        <f t="shared" si="52"/>
        <v>146350.2910987949</v>
      </c>
    </row>
    <row r="1097" spans="3:16" x14ac:dyDescent="0.2">
      <c r="C1097" s="235"/>
      <c r="D1097" s="261" t="s">
        <v>285</v>
      </c>
      <c r="E1097" s="216">
        <v>53874</v>
      </c>
      <c r="F1097" s="257" t="str">
        <f t="shared" si="51"/>
        <v>2047-48</v>
      </c>
      <c r="G1097" s="234"/>
      <c r="H1097" s="232" t="s">
        <v>247</v>
      </c>
      <c r="I1097" s="235">
        <f t="shared" si="50"/>
        <v>28055.521896044054</v>
      </c>
      <c r="J1097" s="258">
        <f>IFERROR(MIN('MP Calculations'!$E$29/I1097,1),"-")</f>
        <v>1</v>
      </c>
      <c r="K1097" s="259"/>
      <c r="L1097" s="235"/>
      <c r="M1097" s="235"/>
      <c r="N1097" s="235"/>
      <c r="O1097" s="296">
        <v>15159.311966178488</v>
      </c>
      <c r="P1097" s="260">
        <f t="shared" si="52"/>
        <v>15159.311966178488</v>
      </c>
    </row>
    <row r="1098" spans="3:16" x14ac:dyDescent="0.2">
      <c r="C1098" s="235"/>
      <c r="D1098" s="261" t="s">
        <v>286</v>
      </c>
      <c r="E1098" s="216">
        <v>53874</v>
      </c>
      <c r="F1098" s="257" t="str">
        <f t="shared" si="51"/>
        <v>2047-48</v>
      </c>
      <c r="G1098" s="234"/>
      <c r="H1098" s="232" t="s">
        <v>247</v>
      </c>
      <c r="I1098" s="235">
        <f t="shared" si="50"/>
        <v>28055.521896044054</v>
      </c>
      <c r="J1098" s="258">
        <f>IFERROR(MIN('MP Calculations'!$E$29/I1098,1),"-")</f>
        <v>1</v>
      </c>
      <c r="K1098" s="259"/>
      <c r="L1098" s="235"/>
      <c r="M1098" s="235"/>
      <c r="N1098" s="235"/>
      <c r="O1098" s="296">
        <v>45868.304447020746</v>
      </c>
      <c r="P1098" s="260">
        <f t="shared" si="52"/>
        <v>45868.304447020746</v>
      </c>
    </row>
    <row r="1099" spans="3:16" x14ac:dyDescent="0.2">
      <c r="C1099" s="235"/>
      <c r="D1099" s="261" t="s">
        <v>287</v>
      </c>
      <c r="E1099" s="216">
        <v>53874</v>
      </c>
      <c r="F1099" s="257" t="str">
        <f t="shared" si="51"/>
        <v>2047-48</v>
      </c>
      <c r="G1099" s="234"/>
      <c r="H1099" s="232" t="s">
        <v>247</v>
      </c>
      <c r="I1099" s="235">
        <f t="shared" si="50"/>
        <v>28055.521896044054</v>
      </c>
      <c r="J1099" s="258">
        <f>IFERROR(MIN('MP Calculations'!$E$29/I1099,1),"-")</f>
        <v>1</v>
      </c>
      <c r="K1099" s="259"/>
      <c r="L1099" s="235"/>
      <c r="M1099" s="235"/>
      <c r="N1099" s="235"/>
      <c r="O1099" s="296">
        <v>20786.796613787039</v>
      </c>
      <c r="P1099" s="260">
        <f t="shared" si="52"/>
        <v>20786.796613787039</v>
      </c>
    </row>
    <row r="1100" spans="3:16" x14ac:dyDescent="0.2">
      <c r="C1100" s="235"/>
      <c r="D1100" s="261" t="s">
        <v>288</v>
      </c>
      <c r="E1100" s="216">
        <v>53874</v>
      </c>
      <c r="F1100" s="257" t="str">
        <f t="shared" si="51"/>
        <v>2047-48</v>
      </c>
      <c r="G1100" s="234"/>
      <c r="H1100" s="232" t="s">
        <v>247</v>
      </c>
      <c r="I1100" s="235">
        <f t="shared" si="50"/>
        <v>28055.521896044054</v>
      </c>
      <c r="J1100" s="258">
        <f>IFERROR(MIN('MP Calculations'!$E$29/I1100,1),"-")</f>
        <v>1</v>
      </c>
      <c r="K1100" s="259"/>
      <c r="L1100" s="235"/>
      <c r="M1100" s="235"/>
      <c r="N1100" s="235"/>
      <c r="O1100" s="296">
        <v>41190.40317350538</v>
      </c>
      <c r="P1100" s="260">
        <f t="shared" si="52"/>
        <v>41190.40317350538</v>
      </c>
    </row>
    <row r="1101" spans="3:16" x14ac:dyDescent="0.2">
      <c r="C1101" s="235"/>
      <c r="D1101" s="261" t="s">
        <v>249</v>
      </c>
      <c r="E1101" s="216">
        <v>53874</v>
      </c>
      <c r="F1101" s="257" t="str">
        <f t="shared" si="51"/>
        <v>2047-48</v>
      </c>
      <c r="G1101" s="234"/>
      <c r="H1101" s="232" t="s">
        <v>247</v>
      </c>
      <c r="I1101" s="235">
        <f t="shared" si="50"/>
        <v>28055.521896044054</v>
      </c>
      <c r="J1101" s="258">
        <f>IFERROR(MIN('MP Calculations'!$E$29/I1101,1),"-")</f>
        <v>1</v>
      </c>
      <c r="K1101" s="259"/>
      <c r="L1101" s="235"/>
      <c r="M1101" s="235"/>
      <c r="N1101" s="235"/>
      <c r="O1101" s="296">
        <v>124634.72915860712</v>
      </c>
      <c r="P1101" s="260">
        <f t="shared" si="52"/>
        <v>124634.72915860712</v>
      </c>
    </row>
    <row r="1102" spans="3:16" x14ac:dyDescent="0.2">
      <c r="C1102" s="235"/>
      <c r="D1102" s="261" t="s">
        <v>250</v>
      </c>
      <c r="E1102" s="216">
        <v>53874</v>
      </c>
      <c r="F1102" s="257" t="str">
        <f t="shared" si="51"/>
        <v>2047-48</v>
      </c>
      <c r="G1102" s="234"/>
      <c r="H1102" s="232" t="s">
        <v>247</v>
      </c>
      <c r="I1102" s="235">
        <f t="shared" si="50"/>
        <v>28055.521896044054</v>
      </c>
      <c r="J1102" s="258">
        <f>IFERROR(MIN('MP Calculations'!$E$29/I1102,1),"-")</f>
        <v>1</v>
      </c>
      <c r="K1102" s="259"/>
      <c r="L1102" s="235"/>
      <c r="M1102" s="235"/>
      <c r="N1102" s="235"/>
      <c r="O1102" s="296">
        <v>179383.69428726906</v>
      </c>
      <c r="P1102" s="260">
        <f t="shared" si="52"/>
        <v>179383.69428726906</v>
      </c>
    </row>
    <row r="1103" spans="3:16" x14ac:dyDescent="0.2">
      <c r="C1103" s="235"/>
      <c r="D1103" s="261" t="s">
        <v>251</v>
      </c>
      <c r="E1103" s="216">
        <v>53874</v>
      </c>
      <c r="F1103" s="257" t="str">
        <f t="shared" si="51"/>
        <v>2047-48</v>
      </c>
      <c r="G1103" s="234"/>
      <c r="H1103" s="232" t="s">
        <v>247</v>
      </c>
      <c r="I1103" s="235">
        <f t="shared" si="50"/>
        <v>28055.521896044054</v>
      </c>
      <c r="J1103" s="258">
        <f>IFERROR(MIN('MP Calculations'!$E$29/I1103,1),"-")</f>
        <v>1</v>
      </c>
      <c r="K1103" s="259"/>
      <c r="L1103" s="235"/>
      <c r="M1103" s="235"/>
      <c r="N1103" s="235"/>
      <c r="O1103" s="296">
        <v>45022.432705940635</v>
      </c>
      <c r="P1103" s="260">
        <f t="shared" si="52"/>
        <v>45022.432705940635</v>
      </c>
    </row>
    <row r="1104" spans="3:16" x14ac:dyDescent="0.2">
      <c r="C1104" s="235"/>
      <c r="D1104" s="261" t="s">
        <v>252</v>
      </c>
      <c r="E1104" s="216">
        <v>53874</v>
      </c>
      <c r="F1104" s="257" t="str">
        <f t="shared" si="51"/>
        <v>2047-48</v>
      </c>
      <c r="G1104" s="234"/>
      <c r="H1104" s="232" t="s">
        <v>247</v>
      </c>
      <c r="I1104" s="235">
        <f t="shared" si="50"/>
        <v>28055.521896044054</v>
      </c>
      <c r="J1104" s="258">
        <f>IFERROR(MIN('MP Calculations'!$E$29/I1104,1),"-")</f>
        <v>1</v>
      </c>
      <c r="K1104" s="259"/>
      <c r="L1104" s="235"/>
      <c r="M1104" s="235"/>
      <c r="N1104" s="235"/>
      <c r="O1104" s="296">
        <v>107122.27408139803</v>
      </c>
      <c r="P1104" s="260">
        <f t="shared" si="52"/>
        <v>107122.27408139803</v>
      </c>
    </row>
    <row r="1105" spans="3:16" x14ac:dyDescent="0.2">
      <c r="C1105" s="235"/>
      <c r="D1105" s="261" t="s">
        <v>253</v>
      </c>
      <c r="E1105" s="216">
        <v>53874</v>
      </c>
      <c r="F1105" s="257" t="str">
        <f t="shared" si="51"/>
        <v>2047-48</v>
      </c>
      <c r="G1105" s="234"/>
      <c r="H1105" s="232" t="s">
        <v>247</v>
      </c>
      <c r="I1105" s="235">
        <f t="shared" si="50"/>
        <v>28055.521896044054</v>
      </c>
      <c r="J1105" s="258">
        <f>IFERROR(MIN('MP Calculations'!$E$29/I1105,1),"-")</f>
        <v>1</v>
      </c>
      <c r="K1105" s="259"/>
      <c r="L1105" s="235"/>
      <c r="M1105" s="235"/>
      <c r="N1105" s="235"/>
      <c r="O1105" s="296">
        <v>53534.776246801208</v>
      </c>
      <c r="P1105" s="260">
        <f t="shared" si="52"/>
        <v>53534.776246801208</v>
      </c>
    </row>
    <row r="1106" spans="3:16" x14ac:dyDescent="0.2">
      <c r="C1106" s="235"/>
      <c r="D1106" s="261" t="s">
        <v>254</v>
      </c>
      <c r="E1106" s="216">
        <v>53874</v>
      </c>
      <c r="F1106" s="257" t="str">
        <f t="shared" si="51"/>
        <v>2047-48</v>
      </c>
      <c r="G1106" s="234"/>
      <c r="H1106" s="232" t="s">
        <v>247</v>
      </c>
      <c r="I1106" s="235">
        <f t="shared" si="50"/>
        <v>28055.521896044054</v>
      </c>
      <c r="J1106" s="258">
        <f>IFERROR(MIN('MP Calculations'!$E$29/I1106,1),"-")</f>
        <v>1</v>
      </c>
      <c r="K1106" s="259"/>
      <c r="L1106" s="235"/>
      <c r="M1106" s="235"/>
      <c r="N1106" s="235"/>
      <c r="O1106" s="296">
        <v>35789.073573760666</v>
      </c>
      <c r="P1106" s="260">
        <f t="shared" si="52"/>
        <v>35789.073573760666</v>
      </c>
    </row>
    <row r="1107" spans="3:16" x14ac:dyDescent="0.2">
      <c r="C1107" s="235"/>
      <c r="D1107" s="261" t="s">
        <v>255</v>
      </c>
      <c r="E1107" s="216">
        <v>53874</v>
      </c>
      <c r="F1107" s="257" t="str">
        <f t="shared" si="51"/>
        <v>2047-48</v>
      </c>
      <c r="G1107" s="234"/>
      <c r="H1107" s="232" t="s">
        <v>247</v>
      </c>
      <c r="I1107" s="235">
        <f t="shared" si="50"/>
        <v>28055.521896044054</v>
      </c>
      <c r="J1107" s="258">
        <f>IFERROR(MIN('MP Calculations'!$E$29/I1107,1),"-")</f>
        <v>1</v>
      </c>
      <c r="K1107" s="259"/>
      <c r="L1107" s="235"/>
      <c r="M1107" s="235"/>
      <c r="N1107" s="235"/>
      <c r="O1107" s="296">
        <v>115516.24346838129</v>
      </c>
      <c r="P1107" s="260">
        <f t="shared" si="52"/>
        <v>115516.24346838129</v>
      </c>
    </row>
    <row r="1108" spans="3:16" x14ac:dyDescent="0.2">
      <c r="C1108" s="235"/>
      <c r="D1108" s="261" t="s">
        <v>376</v>
      </c>
      <c r="E1108" s="216">
        <v>53874</v>
      </c>
      <c r="F1108" s="257" t="str">
        <f t="shared" si="51"/>
        <v>2047-48</v>
      </c>
      <c r="G1108" s="234"/>
      <c r="H1108" s="232" t="s">
        <v>247</v>
      </c>
      <c r="I1108" s="235">
        <f t="shared" si="50"/>
        <v>28055.521896044054</v>
      </c>
      <c r="J1108" s="258">
        <f>IFERROR(MIN('MP Calculations'!$E$29/I1108,1),"-")</f>
        <v>1</v>
      </c>
      <c r="K1108" s="259"/>
      <c r="L1108" s="235"/>
      <c r="M1108" s="235"/>
      <c r="N1108" s="235"/>
      <c r="O1108" s="296">
        <v>77051.821565570164</v>
      </c>
      <c r="P1108" s="260">
        <f t="shared" si="52"/>
        <v>77051.821565570164</v>
      </c>
    </row>
    <row r="1109" spans="3:16" x14ac:dyDescent="0.2">
      <c r="C1109" s="235"/>
      <c r="D1109" s="261" t="s">
        <v>377</v>
      </c>
      <c r="E1109" s="216">
        <v>53874</v>
      </c>
      <c r="F1109" s="257" t="str">
        <f t="shared" si="51"/>
        <v>2047-48</v>
      </c>
      <c r="G1109" s="234"/>
      <c r="H1109" s="232" t="s">
        <v>247</v>
      </c>
      <c r="I1109" s="235">
        <f t="shared" si="50"/>
        <v>28055.521896044054</v>
      </c>
      <c r="J1109" s="258">
        <f>IFERROR(MIN('MP Calculations'!$E$29/I1109,1),"-")</f>
        <v>1</v>
      </c>
      <c r="K1109" s="259"/>
      <c r="L1109" s="235"/>
      <c r="M1109" s="235"/>
      <c r="N1109" s="235"/>
      <c r="O1109" s="296">
        <v>3073809.8714460153</v>
      </c>
      <c r="P1109" s="260">
        <f t="shared" si="52"/>
        <v>3073809.8714460153</v>
      </c>
    </row>
    <row r="1110" spans="3:16" x14ac:dyDescent="0.2">
      <c r="C1110" s="235"/>
      <c r="D1110" s="261" t="s">
        <v>443</v>
      </c>
      <c r="E1110" s="216">
        <v>53874</v>
      </c>
      <c r="F1110" s="257" t="str">
        <f t="shared" si="51"/>
        <v>2047-48</v>
      </c>
      <c r="G1110" s="234"/>
      <c r="H1110" s="232" t="s">
        <v>247</v>
      </c>
      <c r="I1110" s="235">
        <f t="shared" si="50"/>
        <v>28055.521896044054</v>
      </c>
      <c r="J1110" s="258">
        <f>IFERROR(MIN('MP Calculations'!$E$29/I1110,1),"-")</f>
        <v>1</v>
      </c>
      <c r="K1110" s="259"/>
      <c r="L1110" s="235"/>
      <c r="M1110" s="235"/>
      <c r="N1110" s="235"/>
      <c r="O1110" s="296">
        <v>5488.5069504381363</v>
      </c>
      <c r="P1110" s="260">
        <f t="shared" si="52"/>
        <v>5488.5069504381363</v>
      </c>
    </row>
    <row r="1111" spans="3:16" x14ac:dyDescent="0.2">
      <c r="C1111" s="235"/>
      <c r="D1111" s="261" t="s">
        <v>406</v>
      </c>
      <c r="E1111" s="216">
        <v>53874</v>
      </c>
      <c r="F1111" s="257" t="str">
        <f t="shared" si="51"/>
        <v>2047-48</v>
      </c>
      <c r="G1111" s="234"/>
      <c r="H1111" s="232" t="s">
        <v>247</v>
      </c>
      <c r="I1111" s="235">
        <f t="shared" ref="I1111:I1174" si="53">$I$22</f>
        <v>28055.521896044054</v>
      </c>
      <c r="J1111" s="258">
        <f>IFERROR(MIN('MP Calculations'!$E$29/I1111,1),"-")</f>
        <v>1</v>
      </c>
      <c r="K1111" s="259"/>
      <c r="L1111" s="235"/>
      <c r="M1111" s="235"/>
      <c r="N1111" s="235"/>
      <c r="O1111" s="296">
        <v>614919.68654517597</v>
      </c>
      <c r="P1111" s="260">
        <f t="shared" si="52"/>
        <v>614919.68654517597</v>
      </c>
    </row>
    <row r="1112" spans="3:16" x14ac:dyDescent="0.2">
      <c r="C1112" s="235"/>
      <c r="D1112" s="261" t="s">
        <v>435</v>
      </c>
      <c r="E1112" s="216">
        <v>53874</v>
      </c>
      <c r="F1112" s="257" t="str">
        <f t="shared" si="51"/>
        <v>2047-48</v>
      </c>
      <c r="G1112" s="234"/>
      <c r="H1112" s="232" t="s">
        <v>247</v>
      </c>
      <c r="I1112" s="235">
        <f t="shared" si="53"/>
        <v>28055.521896044054</v>
      </c>
      <c r="J1112" s="258">
        <f>IFERROR(MIN('MP Calculations'!$E$29/I1112,1),"-")</f>
        <v>1</v>
      </c>
      <c r="K1112" s="259"/>
      <c r="L1112" s="235"/>
      <c r="M1112" s="235"/>
      <c r="N1112" s="235"/>
      <c r="O1112" s="296">
        <v>28750.521905821435</v>
      </c>
      <c r="P1112" s="260">
        <f t="shared" si="52"/>
        <v>28750.521905821435</v>
      </c>
    </row>
    <row r="1113" spans="3:16" x14ac:dyDescent="0.2">
      <c r="C1113" s="235"/>
      <c r="D1113" s="261" t="s">
        <v>350</v>
      </c>
      <c r="E1113" s="216">
        <v>53874</v>
      </c>
      <c r="F1113" s="257" t="str">
        <f t="shared" si="51"/>
        <v>2047-48</v>
      </c>
      <c r="G1113" s="234"/>
      <c r="H1113" s="232" t="s">
        <v>247</v>
      </c>
      <c r="I1113" s="235">
        <f t="shared" si="53"/>
        <v>28055.521896044054</v>
      </c>
      <c r="J1113" s="258">
        <f>IFERROR(MIN('MP Calculations'!$E$29/I1113,1),"-")</f>
        <v>1</v>
      </c>
      <c r="K1113" s="259"/>
      <c r="L1113" s="235"/>
      <c r="M1113" s="235"/>
      <c r="N1113" s="235"/>
      <c r="O1113" s="296">
        <v>638871.54486105719</v>
      </c>
      <c r="P1113" s="260">
        <f t="shared" si="52"/>
        <v>638871.54486105719</v>
      </c>
    </row>
    <row r="1114" spans="3:16" x14ac:dyDescent="0.2">
      <c r="C1114" s="235"/>
      <c r="D1114" s="261" t="s">
        <v>538</v>
      </c>
      <c r="E1114" s="216">
        <v>53874</v>
      </c>
      <c r="F1114" s="257" t="str">
        <f t="shared" si="51"/>
        <v>2047-48</v>
      </c>
      <c r="G1114" s="234"/>
      <c r="H1114" s="232" t="s">
        <v>247</v>
      </c>
      <c r="I1114" s="235">
        <f t="shared" si="53"/>
        <v>28055.521896044054</v>
      </c>
      <c r="J1114" s="258">
        <f>IFERROR(MIN('MP Calculations'!$E$29/I1114,1),"-")</f>
        <v>1</v>
      </c>
      <c r="K1114" s="259"/>
      <c r="L1114" s="235"/>
      <c r="M1114" s="235"/>
      <c r="N1114" s="235"/>
      <c r="O1114" s="296">
        <v>27762782.238271341</v>
      </c>
      <c r="P1114" s="260">
        <f t="shared" si="52"/>
        <v>27762782.238271341</v>
      </c>
    </row>
    <row r="1115" spans="3:16" x14ac:dyDescent="0.2">
      <c r="C1115" s="235"/>
      <c r="D1115" s="261" t="s">
        <v>256</v>
      </c>
      <c r="E1115" s="216">
        <v>54240</v>
      </c>
      <c r="F1115" s="257" t="str">
        <f t="shared" si="51"/>
        <v>2048-49</v>
      </c>
      <c r="G1115" s="234"/>
      <c r="H1115" s="232" t="s">
        <v>247</v>
      </c>
      <c r="I1115" s="235">
        <f t="shared" si="53"/>
        <v>28055.521896044054</v>
      </c>
      <c r="J1115" s="258">
        <f>IFERROR(MIN('MP Calculations'!$E$29/I1115,1),"-")</f>
        <v>1</v>
      </c>
      <c r="K1115" s="259"/>
      <c r="L1115" s="235"/>
      <c r="M1115" s="235"/>
      <c r="N1115" s="235"/>
      <c r="O1115" s="296">
        <v>1561406.627043331</v>
      </c>
      <c r="P1115" s="260">
        <f t="shared" si="52"/>
        <v>1561406.627043331</v>
      </c>
    </row>
    <row r="1116" spans="3:16" x14ac:dyDescent="0.2">
      <c r="C1116" s="235"/>
      <c r="D1116" s="261" t="s">
        <v>257</v>
      </c>
      <c r="E1116" s="216">
        <v>54240</v>
      </c>
      <c r="F1116" s="257" t="str">
        <f t="shared" si="51"/>
        <v>2048-49</v>
      </c>
      <c r="G1116" s="234"/>
      <c r="H1116" s="232" t="s">
        <v>247</v>
      </c>
      <c r="I1116" s="235">
        <f t="shared" si="53"/>
        <v>28055.521896044054</v>
      </c>
      <c r="J1116" s="258">
        <f>IFERROR(MIN('MP Calculations'!$E$29/I1116,1),"-")</f>
        <v>1</v>
      </c>
      <c r="K1116" s="259"/>
      <c r="L1116" s="235"/>
      <c r="M1116" s="235"/>
      <c r="N1116" s="235"/>
      <c r="O1116" s="296">
        <v>5922650.0253983447</v>
      </c>
      <c r="P1116" s="260">
        <f t="shared" si="52"/>
        <v>5922650.0253983447</v>
      </c>
    </row>
    <row r="1117" spans="3:16" x14ac:dyDescent="0.2">
      <c r="C1117" s="235"/>
      <c r="D1117" s="261" t="s">
        <v>258</v>
      </c>
      <c r="E1117" s="216">
        <v>54240</v>
      </c>
      <c r="F1117" s="257" t="str">
        <f t="shared" si="51"/>
        <v>2048-49</v>
      </c>
      <c r="G1117" s="234"/>
      <c r="H1117" s="232" t="s">
        <v>247</v>
      </c>
      <c r="I1117" s="235">
        <f t="shared" si="53"/>
        <v>28055.521896044054</v>
      </c>
      <c r="J1117" s="258">
        <f>IFERROR(MIN('MP Calculations'!$E$29/I1117,1),"-")</f>
        <v>1</v>
      </c>
      <c r="K1117" s="259"/>
      <c r="L1117" s="235"/>
      <c r="M1117" s="235"/>
      <c r="N1117" s="235"/>
      <c r="O1117" s="296">
        <v>160932.27858140596</v>
      </c>
      <c r="P1117" s="260">
        <f t="shared" si="52"/>
        <v>160932.27858140596</v>
      </c>
    </row>
    <row r="1118" spans="3:16" x14ac:dyDescent="0.2">
      <c r="C1118" s="235"/>
      <c r="D1118" s="261" t="s">
        <v>478</v>
      </c>
      <c r="E1118" s="216">
        <v>54240</v>
      </c>
      <c r="F1118" s="257" t="str">
        <f t="shared" si="51"/>
        <v>2048-49</v>
      </c>
      <c r="G1118" s="234"/>
      <c r="H1118" s="232" t="s">
        <v>247</v>
      </c>
      <c r="I1118" s="235">
        <f t="shared" si="53"/>
        <v>28055.521896044054</v>
      </c>
      <c r="J1118" s="258">
        <f>IFERROR(MIN('MP Calculations'!$E$29/I1118,1),"-")</f>
        <v>1</v>
      </c>
      <c r="K1118" s="259"/>
      <c r="L1118" s="235"/>
      <c r="M1118" s="235"/>
      <c r="N1118" s="235"/>
      <c r="O1118" s="296">
        <v>3796427.0615042257</v>
      </c>
      <c r="P1118" s="260">
        <f t="shared" si="52"/>
        <v>3796427.0615042257</v>
      </c>
    </row>
    <row r="1119" spans="3:16" x14ac:dyDescent="0.2">
      <c r="C1119" s="235"/>
      <c r="D1119" s="261" t="s">
        <v>479</v>
      </c>
      <c r="E1119" s="216">
        <v>54240</v>
      </c>
      <c r="F1119" s="257" t="str">
        <f t="shared" si="51"/>
        <v>2048-49</v>
      </c>
      <c r="G1119" s="234"/>
      <c r="H1119" s="232" t="s">
        <v>247</v>
      </c>
      <c r="I1119" s="235">
        <f t="shared" si="53"/>
        <v>28055.521896044054</v>
      </c>
      <c r="J1119" s="258">
        <f>IFERROR(MIN('MP Calculations'!$E$29/I1119,1),"-")</f>
        <v>1</v>
      </c>
      <c r="K1119" s="259"/>
      <c r="L1119" s="235"/>
      <c r="M1119" s="235"/>
      <c r="N1119" s="235"/>
      <c r="O1119" s="296">
        <v>9630858.2463934217</v>
      </c>
      <c r="P1119" s="260">
        <f t="shared" si="52"/>
        <v>9630858.2463934217</v>
      </c>
    </row>
    <row r="1120" spans="3:16" x14ac:dyDescent="0.2">
      <c r="C1120" s="235"/>
      <c r="D1120" s="261" t="s">
        <v>480</v>
      </c>
      <c r="E1120" s="216">
        <v>54240</v>
      </c>
      <c r="F1120" s="257" t="str">
        <f t="shared" si="51"/>
        <v>2048-49</v>
      </c>
      <c r="G1120" s="234"/>
      <c r="H1120" s="232" t="s">
        <v>247</v>
      </c>
      <c r="I1120" s="235">
        <f t="shared" si="53"/>
        <v>28055.521896044054</v>
      </c>
      <c r="J1120" s="258">
        <f>IFERROR(MIN('MP Calculations'!$E$29/I1120,1),"-")</f>
        <v>1</v>
      </c>
      <c r="K1120" s="259"/>
      <c r="L1120" s="235"/>
      <c r="M1120" s="235"/>
      <c r="N1120" s="235"/>
      <c r="O1120" s="296">
        <v>2724952.925317564</v>
      </c>
      <c r="P1120" s="260">
        <f t="shared" si="52"/>
        <v>2724952.925317564</v>
      </c>
    </row>
    <row r="1121" spans="3:16" x14ac:dyDescent="0.2">
      <c r="C1121" s="235"/>
      <c r="D1121" s="261" t="s">
        <v>481</v>
      </c>
      <c r="E1121" s="216">
        <v>54240</v>
      </c>
      <c r="F1121" s="257" t="str">
        <f t="shared" si="51"/>
        <v>2048-49</v>
      </c>
      <c r="G1121" s="234"/>
      <c r="H1121" s="232" t="s">
        <v>247</v>
      </c>
      <c r="I1121" s="235">
        <f t="shared" si="53"/>
        <v>28055.521896044054</v>
      </c>
      <c r="J1121" s="258">
        <f>IFERROR(MIN('MP Calculations'!$E$29/I1121,1),"-")</f>
        <v>1</v>
      </c>
      <c r="K1121" s="259"/>
      <c r="L1121" s="235"/>
      <c r="M1121" s="235"/>
      <c r="N1121" s="235"/>
      <c r="O1121" s="296">
        <v>3073240.0885424833</v>
      </c>
      <c r="P1121" s="260">
        <f t="shared" si="52"/>
        <v>3073240.0885424833</v>
      </c>
    </row>
    <row r="1122" spans="3:16" x14ac:dyDescent="0.2">
      <c r="C1122" s="235"/>
      <c r="D1122" s="261" t="s">
        <v>268</v>
      </c>
      <c r="E1122" s="216">
        <v>54240</v>
      </c>
      <c r="F1122" s="257" t="str">
        <f t="shared" si="51"/>
        <v>2048-49</v>
      </c>
      <c r="G1122" s="234"/>
      <c r="H1122" s="232" t="s">
        <v>247</v>
      </c>
      <c r="I1122" s="235">
        <f t="shared" si="53"/>
        <v>28055.521896044054</v>
      </c>
      <c r="J1122" s="258">
        <f>IFERROR(MIN('MP Calculations'!$E$29/I1122,1),"-")</f>
        <v>1</v>
      </c>
      <c r="K1122" s="259"/>
      <c r="L1122" s="235"/>
      <c r="M1122" s="235"/>
      <c r="N1122" s="235"/>
      <c r="O1122" s="296">
        <v>15413.017450195041</v>
      </c>
      <c r="P1122" s="260">
        <f t="shared" si="52"/>
        <v>15413.017450195041</v>
      </c>
    </row>
    <row r="1123" spans="3:16" x14ac:dyDescent="0.2">
      <c r="C1123" s="235"/>
      <c r="D1123" s="261" t="s">
        <v>269</v>
      </c>
      <c r="E1123" s="216">
        <v>54240</v>
      </c>
      <c r="F1123" s="257" t="str">
        <f t="shared" si="51"/>
        <v>2048-49</v>
      </c>
      <c r="G1123" s="234"/>
      <c r="H1123" s="232" t="s">
        <v>247</v>
      </c>
      <c r="I1123" s="235">
        <f t="shared" si="53"/>
        <v>28055.521896044054</v>
      </c>
      <c r="J1123" s="258">
        <f>IFERROR(MIN('MP Calculations'!$E$29/I1123,1),"-")</f>
        <v>1</v>
      </c>
      <c r="K1123" s="259"/>
      <c r="L1123" s="235"/>
      <c r="M1123" s="235"/>
      <c r="N1123" s="235"/>
      <c r="O1123" s="296">
        <v>50648.684573014754</v>
      </c>
      <c r="P1123" s="260">
        <f t="shared" si="52"/>
        <v>50648.684573014754</v>
      </c>
    </row>
    <row r="1124" spans="3:16" x14ac:dyDescent="0.2">
      <c r="C1124" s="235"/>
      <c r="D1124" s="261" t="s">
        <v>270</v>
      </c>
      <c r="E1124" s="216">
        <v>54240</v>
      </c>
      <c r="F1124" s="257" t="str">
        <f t="shared" si="51"/>
        <v>2048-49</v>
      </c>
      <c r="G1124" s="234"/>
      <c r="H1124" s="232" t="s">
        <v>247</v>
      </c>
      <c r="I1124" s="235">
        <f t="shared" si="53"/>
        <v>28055.521896044054</v>
      </c>
      <c r="J1124" s="258">
        <f>IFERROR(MIN('MP Calculations'!$E$29/I1124,1),"-")</f>
        <v>1</v>
      </c>
      <c r="K1124" s="259"/>
      <c r="L1124" s="235"/>
      <c r="M1124" s="235"/>
      <c r="N1124" s="235"/>
      <c r="O1124" s="296">
        <v>6563.7367498971234</v>
      </c>
      <c r="P1124" s="260">
        <f t="shared" si="52"/>
        <v>6563.7367498971234</v>
      </c>
    </row>
    <row r="1125" spans="3:16" x14ac:dyDescent="0.2">
      <c r="C1125" s="235"/>
      <c r="D1125" s="261" t="s">
        <v>271</v>
      </c>
      <c r="E1125" s="216">
        <v>54240</v>
      </c>
      <c r="F1125" s="257" t="str">
        <f t="shared" si="51"/>
        <v>2048-49</v>
      </c>
      <c r="G1125" s="234"/>
      <c r="H1125" s="232" t="s">
        <v>247</v>
      </c>
      <c r="I1125" s="235">
        <f t="shared" si="53"/>
        <v>28055.521896044054</v>
      </c>
      <c r="J1125" s="258">
        <f>IFERROR(MIN('MP Calculations'!$E$29/I1125,1),"-")</f>
        <v>1</v>
      </c>
      <c r="K1125" s="259"/>
      <c r="L1125" s="235"/>
      <c r="M1125" s="235"/>
      <c r="N1125" s="235"/>
      <c r="O1125" s="296">
        <v>35033.681811890783</v>
      </c>
      <c r="P1125" s="260">
        <f t="shared" si="52"/>
        <v>35033.681811890783</v>
      </c>
    </row>
    <row r="1126" spans="3:16" x14ac:dyDescent="0.2">
      <c r="C1126" s="235"/>
      <c r="D1126" s="261" t="s">
        <v>272</v>
      </c>
      <c r="E1126" s="216">
        <v>54240</v>
      </c>
      <c r="F1126" s="257" t="str">
        <f t="shared" si="51"/>
        <v>2048-49</v>
      </c>
      <c r="G1126" s="234"/>
      <c r="H1126" s="232" t="s">
        <v>247</v>
      </c>
      <c r="I1126" s="235">
        <f t="shared" si="53"/>
        <v>28055.521896044054</v>
      </c>
      <c r="J1126" s="258">
        <f>IFERROR(MIN('MP Calculations'!$E$29/I1126,1),"-")</f>
        <v>1</v>
      </c>
      <c r="K1126" s="259"/>
      <c r="L1126" s="235"/>
      <c r="M1126" s="235"/>
      <c r="N1126" s="235"/>
      <c r="O1126" s="296">
        <v>19552.566583776585</v>
      </c>
      <c r="P1126" s="260">
        <f t="shared" si="52"/>
        <v>19552.566583776585</v>
      </c>
    </row>
    <row r="1127" spans="3:16" x14ac:dyDescent="0.2">
      <c r="C1127" s="235"/>
      <c r="D1127" s="261" t="s">
        <v>273</v>
      </c>
      <c r="E1127" s="216">
        <v>54240</v>
      </c>
      <c r="F1127" s="257" t="str">
        <f t="shared" si="51"/>
        <v>2048-49</v>
      </c>
      <c r="G1127" s="234"/>
      <c r="H1127" s="232" t="s">
        <v>247</v>
      </c>
      <c r="I1127" s="235">
        <f t="shared" si="53"/>
        <v>28055.521896044054</v>
      </c>
      <c r="J1127" s="258">
        <f>IFERROR(MIN('MP Calculations'!$E$29/I1127,1),"-")</f>
        <v>1</v>
      </c>
      <c r="K1127" s="259"/>
      <c r="L1127" s="235"/>
      <c r="M1127" s="235"/>
      <c r="N1127" s="235"/>
      <c r="O1127" s="296">
        <v>112975.33996047468</v>
      </c>
      <c r="P1127" s="260">
        <f t="shared" si="52"/>
        <v>112975.33996047468</v>
      </c>
    </row>
    <row r="1128" spans="3:16" x14ac:dyDescent="0.2">
      <c r="C1128" s="235"/>
      <c r="D1128" s="261" t="s">
        <v>274</v>
      </c>
      <c r="E1128" s="216">
        <v>54240</v>
      </c>
      <c r="F1128" s="257" t="str">
        <f t="shared" si="51"/>
        <v>2048-49</v>
      </c>
      <c r="G1128" s="234"/>
      <c r="H1128" s="232" t="s">
        <v>247</v>
      </c>
      <c r="I1128" s="235">
        <f t="shared" si="53"/>
        <v>28055.521896044054</v>
      </c>
      <c r="J1128" s="258">
        <f>IFERROR(MIN('MP Calculations'!$E$29/I1128,1),"-")</f>
        <v>1</v>
      </c>
      <c r="K1128" s="259"/>
      <c r="L1128" s="235"/>
      <c r="M1128" s="235"/>
      <c r="N1128" s="235"/>
      <c r="O1128" s="296">
        <v>77579.431818225363</v>
      </c>
      <c r="P1128" s="260">
        <f t="shared" si="52"/>
        <v>77579.431818225363</v>
      </c>
    </row>
    <row r="1129" spans="3:16" x14ac:dyDescent="0.2">
      <c r="C1129" s="235"/>
      <c r="D1129" s="261" t="s">
        <v>275</v>
      </c>
      <c r="E1129" s="216">
        <v>54240</v>
      </c>
      <c r="F1129" s="257" t="str">
        <f t="shared" si="51"/>
        <v>2048-49</v>
      </c>
      <c r="G1129" s="234"/>
      <c r="H1129" s="232" t="s">
        <v>247</v>
      </c>
      <c r="I1129" s="235">
        <f t="shared" si="53"/>
        <v>28055.521896044054</v>
      </c>
      <c r="J1129" s="258">
        <f>IFERROR(MIN('MP Calculations'!$E$29/I1129,1),"-")</f>
        <v>1</v>
      </c>
      <c r="K1129" s="259"/>
      <c r="L1129" s="235"/>
      <c r="M1129" s="235"/>
      <c r="N1129" s="235"/>
      <c r="O1129" s="296">
        <v>13694.243157007169</v>
      </c>
      <c r="P1129" s="260">
        <f t="shared" si="52"/>
        <v>13694.243157007169</v>
      </c>
    </row>
    <row r="1130" spans="3:16" x14ac:dyDescent="0.2">
      <c r="C1130" s="235"/>
      <c r="D1130" s="261" t="s">
        <v>276</v>
      </c>
      <c r="E1130" s="216">
        <v>54240</v>
      </c>
      <c r="F1130" s="257" t="str">
        <f t="shared" si="51"/>
        <v>2048-49</v>
      </c>
      <c r="G1130" s="234"/>
      <c r="H1130" s="232" t="s">
        <v>247</v>
      </c>
      <c r="I1130" s="235">
        <f t="shared" si="53"/>
        <v>28055.521896044054</v>
      </c>
      <c r="J1130" s="258">
        <f>IFERROR(MIN('MP Calculations'!$E$29/I1130,1),"-")</f>
        <v>1</v>
      </c>
      <c r="K1130" s="259"/>
      <c r="L1130" s="235"/>
      <c r="M1130" s="235"/>
      <c r="N1130" s="235"/>
      <c r="O1130" s="296">
        <v>62563.865238256287</v>
      </c>
      <c r="P1130" s="260">
        <f t="shared" si="52"/>
        <v>62563.865238256287</v>
      </c>
    </row>
    <row r="1131" spans="3:16" x14ac:dyDescent="0.2">
      <c r="C1131" s="235"/>
      <c r="D1131" s="261" t="s">
        <v>277</v>
      </c>
      <c r="E1131" s="216">
        <v>54240</v>
      </c>
      <c r="F1131" s="257" t="str">
        <f t="shared" si="51"/>
        <v>2048-49</v>
      </c>
      <c r="G1131" s="234"/>
      <c r="H1131" s="232" t="s">
        <v>247</v>
      </c>
      <c r="I1131" s="235">
        <f t="shared" si="53"/>
        <v>28055.521896044054</v>
      </c>
      <c r="J1131" s="258">
        <f>IFERROR(MIN('MP Calculations'!$E$29/I1131,1),"-")</f>
        <v>1</v>
      </c>
      <c r="K1131" s="259"/>
      <c r="L1131" s="235"/>
      <c r="M1131" s="235"/>
      <c r="N1131" s="235"/>
      <c r="O1131" s="296">
        <v>172017.58945763347</v>
      </c>
      <c r="P1131" s="260">
        <f t="shared" si="52"/>
        <v>172017.58945763347</v>
      </c>
    </row>
    <row r="1132" spans="3:16" x14ac:dyDescent="0.2">
      <c r="C1132" s="235"/>
      <c r="D1132" s="261" t="s">
        <v>278</v>
      </c>
      <c r="E1132" s="216">
        <v>54240</v>
      </c>
      <c r="F1132" s="257" t="str">
        <f t="shared" si="51"/>
        <v>2048-49</v>
      </c>
      <c r="G1132" s="234"/>
      <c r="H1132" s="232" t="s">
        <v>247</v>
      </c>
      <c r="I1132" s="235">
        <f t="shared" si="53"/>
        <v>28055.521896044054</v>
      </c>
      <c r="J1132" s="258">
        <f>IFERROR(MIN('MP Calculations'!$E$29/I1132,1),"-")</f>
        <v>1</v>
      </c>
      <c r="K1132" s="259"/>
      <c r="L1132" s="235"/>
      <c r="M1132" s="235"/>
      <c r="N1132" s="235"/>
      <c r="O1132" s="296">
        <v>86328.424854981276</v>
      </c>
      <c r="P1132" s="260">
        <f t="shared" si="52"/>
        <v>86328.424854981276</v>
      </c>
    </row>
    <row r="1133" spans="3:16" x14ac:dyDescent="0.2">
      <c r="C1133" s="235"/>
      <c r="D1133" s="261" t="s">
        <v>279</v>
      </c>
      <c r="E1133" s="216">
        <v>54240</v>
      </c>
      <c r="F1133" s="257" t="str">
        <f t="shared" si="51"/>
        <v>2048-49</v>
      </c>
      <c r="G1133" s="234"/>
      <c r="H1133" s="232" t="s">
        <v>247</v>
      </c>
      <c r="I1133" s="235">
        <f t="shared" si="53"/>
        <v>28055.521896044054</v>
      </c>
      <c r="J1133" s="258">
        <f>IFERROR(MIN('MP Calculations'!$E$29/I1133,1),"-")</f>
        <v>1</v>
      </c>
      <c r="K1133" s="259"/>
      <c r="L1133" s="235"/>
      <c r="M1133" s="235"/>
      <c r="N1133" s="235"/>
      <c r="O1133" s="296">
        <v>117071.11239854134</v>
      </c>
      <c r="P1133" s="260">
        <f t="shared" si="52"/>
        <v>117071.11239854134</v>
      </c>
    </row>
    <row r="1134" spans="3:16" x14ac:dyDescent="0.2">
      <c r="C1134" s="235"/>
      <c r="D1134" s="261" t="s">
        <v>280</v>
      </c>
      <c r="E1134" s="216">
        <v>54240</v>
      </c>
      <c r="F1134" s="257" t="str">
        <f t="shared" si="51"/>
        <v>2048-49</v>
      </c>
      <c r="G1134" s="234"/>
      <c r="H1134" s="232" t="s">
        <v>247</v>
      </c>
      <c r="I1134" s="235">
        <f t="shared" si="53"/>
        <v>28055.521896044054</v>
      </c>
      <c r="J1134" s="258">
        <f>IFERROR(MIN('MP Calculations'!$E$29/I1134,1),"-")</f>
        <v>1</v>
      </c>
      <c r="K1134" s="259"/>
      <c r="L1134" s="235"/>
      <c r="M1134" s="235"/>
      <c r="N1134" s="235"/>
      <c r="O1134" s="296">
        <v>218030.72663415092</v>
      </c>
      <c r="P1134" s="260">
        <f t="shared" si="52"/>
        <v>218030.72663415092</v>
      </c>
    </row>
    <row r="1135" spans="3:16" x14ac:dyDescent="0.2">
      <c r="C1135" s="235"/>
      <c r="D1135" s="261" t="s">
        <v>281</v>
      </c>
      <c r="E1135" s="216">
        <v>54240</v>
      </c>
      <c r="F1135" s="257" t="str">
        <f t="shared" si="51"/>
        <v>2048-49</v>
      </c>
      <c r="G1135" s="234"/>
      <c r="H1135" s="232" t="s">
        <v>247</v>
      </c>
      <c r="I1135" s="235">
        <f t="shared" si="53"/>
        <v>28055.521896044054</v>
      </c>
      <c r="J1135" s="258">
        <f>IFERROR(MIN('MP Calculations'!$E$29/I1135,1),"-")</f>
        <v>1</v>
      </c>
      <c r="K1135" s="259"/>
      <c r="L1135" s="235"/>
      <c r="M1135" s="235"/>
      <c r="N1135" s="235"/>
      <c r="O1135" s="296">
        <v>545282.75622902811</v>
      </c>
      <c r="P1135" s="260">
        <f t="shared" si="52"/>
        <v>545282.75622902811</v>
      </c>
    </row>
    <row r="1136" spans="3:16" x14ac:dyDescent="0.2">
      <c r="C1136" s="235"/>
      <c r="D1136" s="261" t="s">
        <v>282</v>
      </c>
      <c r="E1136" s="216">
        <v>54240</v>
      </c>
      <c r="F1136" s="257" t="str">
        <f t="shared" si="51"/>
        <v>2048-49</v>
      </c>
      <c r="G1136" s="234"/>
      <c r="H1136" s="232" t="s">
        <v>247</v>
      </c>
      <c r="I1136" s="235">
        <f t="shared" si="53"/>
        <v>28055.521896044054</v>
      </c>
      <c r="J1136" s="258">
        <f>IFERROR(MIN('MP Calculations'!$E$29/I1136,1),"-")</f>
        <v>1</v>
      </c>
      <c r="K1136" s="259"/>
      <c r="L1136" s="235"/>
      <c r="M1136" s="235"/>
      <c r="N1136" s="235"/>
      <c r="O1136" s="296">
        <v>55306.70173629441</v>
      </c>
      <c r="P1136" s="260">
        <f t="shared" si="52"/>
        <v>55306.70173629441</v>
      </c>
    </row>
    <row r="1137" spans="3:16" x14ac:dyDescent="0.2">
      <c r="C1137" s="235"/>
      <c r="D1137" s="261" t="s">
        <v>283</v>
      </c>
      <c r="E1137" s="216">
        <v>54240</v>
      </c>
      <c r="F1137" s="257" t="str">
        <f t="shared" si="51"/>
        <v>2048-49</v>
      </c>
      <c r="G1137" s="234"/>
      <c r="H1137" s="232" t="s">
        <v>247</v>
      </c>
      <c r="I1137" s="235">
        <f t="shared" si="53"/>
        <v>28055.521896044054</v>
      </c>
      <c r="J1137" s="258">
        <f>IFERROR(MIN('MP Calculations'!$E$29/I1137,1),"-")</f>
        <v>1</v>
      </c>
      <c r="K1137" s="259"/>
      <c r="L1137" s="235"/>
      <c r="M1137" s="235"/>
      <c r="N1137" s="235"/>
      <c r="O1137" s="296">
        <v>101319.30475899663</v>
      </c>
      <c r="P1137" s="260">
        <f t="shared" si="52"/>
        <v>101319.30475899663</v>
      </c>
    </row>
    <row r="1138" spans="3:16" x14ac:dyDescent="0.2">
      <c r="C1138" s="235"/>
      <c r="D1138" s="261" t="s">
        <v>284</v>
      </c>
      <c r="E1138" s="216">
        <v>54240</v>
      </c>
      <c r="F1138" s="257" t="str">
        <f t="shared" si="51"/>
        <v>2048-49</v>
      </c>
      <c r="G1138" s="234"/>
      <c r="H1138" s="232" t="s">
        <v>247</v>
      </c>
      <c r="I1138" s="235">
        <f t="shared" si="53"/>
        <v>28055.521896044054</v>
      </c>
      <c r="J1138" s="258">
        <f>IFERROR(MIN('MP Calculations'!$E$29/I1138,1),"-")</f>
        <v>1</v>
      </c>
      <c r="K1138" s="259"/>
      <c r="L1138" s="235"/>
      <c r="M1138" s="235"/>
      <c r="N1138" s="235"/>
      <c r="O1138" s="296">
        <v>164858.77346777596</v>
      </c>
      <c r="P1138" s="260">
        <f t="shared" si="52"/>
        <v>164858.77346777596</v>
      </c>
    </row>
    <row r="1139" spans="3:16" x14ac:dyDescent="0.2">
      <c r="C1139" s="235"/>
      <c r="D1139" s="261" t="s">
        <v>285</v>
      </c>
      <c r="E1139" s="216">
        <v>54240</v>
      </c>
      <c r="F1139" s="257" t="str">
        <f t="shared" si="51"/>
        <v>2048-49</v>
      </c>
      <c r="G1139" s="234"/>
      <c r="H1139" s="232" t="s">
        <v>247</v>
      </c>
      <c r="I1139" s="235">
        <f t="shared" si="53"/>
        <v>28055.521896044054</v>
      </c>
      <c r="J1139" s="258">
        <f>IFERROR(MIN('MP Calculations'!$E$29/I1139,1),"-")</f>
        <v>1</v>
      </c>
      <c r="K1139" s="259"/>
      <c r="L1139" s="235"/>
      <c r="M1139" s="235"/>
      <c r="N1139" s="235"/>
      <c r="O1139" s="296">
        <v>17076.464683438837</v>
      </c>
      <c r="P1139" s="260">
        <f t="shared" si="52"/>
        <v>17076.464683438837</v>
      </c>
    </row>
    <row r="1140" spans="3:16" x14ac:dyDescent="0.2">
      <c r="C1140" s="235"/>
      <c r="D1140" s="261" t="s">
        <v>286</v>
      </c>
      <c r="E1140" s="216">
        <v>54240</v>
      </c>
      <c r="F1140" s="257" t="str">
        <f t="shared" si="51"/>
        <v>2048-49</v>
      </c>
      <c r="G1140" s="234"/>
      <c r="H1140" s="232" t="s">
        <v>247</v>
      </c>
      <c r="I1140" s="235">
        <f t="shared" si="53"/>
        <v>28055.521896044054</v>
      </c>
      <c r="J1140" s="258">
        <f>IFERROR(MIN('MP Calculations'!$E$29/I1140,1),"-")</f>
        <v>1</v>
      </c>
      <c r="K1140" s="259"/>
      <c r="L1140" s="235"/>
      <c r="M1140" s="235"/>
      <c r="N1140" s="235"/>
      <c r="O1140" s="296">
        <v>51669.131338302061</v>
      </c>
      <c r="P1140" s="260">
        <f t="shared" si="52"/>
        <v>51669.131338302061</v>
      </c>
    </row>
    <row r="1141" spans="3:16" x14ac:dyDescent="0.2">
      <c r="C1141" s="235"/>
      <c r="D1141" s="261" t="s">
        <v>287</v>
      </c>
      <c r="E1141" s="216">
        <v>54240</v>
      </c>
      <c r="F1141" s="257" t="str">
        <f t="shared" ref="F1141:F1204" si="54">IF(E1141="","-",IF(E1141&lt;$E$15,"ERROR - date outside of range",IF(MONTH(E1141)&gt;=7,YEAR(E1141)&amp;"-"&amp;RIGHT(YEAR(E1141),2)+1,YEAR(E1141)-1&amp;"-"&amp;RIGHT(YEAR(E1141),2))))</f>
        <v>2048-49</v>
      </c>
      <c r="G1141" s="234"/>
      <c r="H1141" s="232" t="s">
        <v>247</v>
      </c>
      <c r="I1141" s="235">
        <f t="shared" si="53"/>
        <v>28055.521896044054</v>
      </c>
      <c r="J1141" s="258">
        <f>IFERROR(MIN('MP Calculations'!$E$29/I1141,1),"-")</f>
        <v>1</v>
      </c>
      <c r="K1141" s="259"/>
      <c r="L1141" s="235"/>
      <c r="M1141" s="235"/>
      <c r="N1141" s="235"/>
      <c r="O1141" s="296">
        <v>23415.640435998197</v>
      </c>
      <c r="P1141" s="260">
        <f t="shared" ref="P1141:P1204" si="55">IF(O1141="-","-",IF(E1141&lt;$E$15,0,O1141*J1141))</f>
        <v>23415.640435998197</v>
      </c>
    </row>
    <row r="1142" spans="3:16" x14ac:dyDescent="0.2">
      <c r="C1142" s="235"/>
      <c r="D1142" s="261" t="s">
        <v>288</v>
      </c>
      <c r="E1142" s="216">
        <v>54240</v>
      </c>
      <c r="F1142" s="257" t="str">
        <f t="shared" si="54"/>
        <v>2048-49</v>
      </c>
      <c r="G1142" s="234"/>
      <c r="H1142" s="232" t="s">
        <v>247</v>
      </c>
      <c r="I1142" s="235">
        <f t="shared" si="53"/>
        <v>28055.521896044054</v>
      </c>
      <c r="J1142" s="258">
        <f>IFERROR(MIN('MP Calculations'!$E$29/I1142,1),"-")</f>
        <v>1</v>
      </c>
      <c r="K1142" s="259"/>
      <c r="L1142" s="235"/>
      <c r="M1142" s="235"/>
      <c r="N1142" s="235"/>
      <c r="O1142" s="296">
        <v>46399.629921085943</v>
      </c>
      <c r="P1142" s="260">
        <f t="shared" si="55"/>
        <v>46399.629921085943</v>
      </c>
    </row>
    <row r="1143" spans="3:16" x14ac:dyDescent="0.2">
      <c r="C1143" s="235"/>
      <c r="D1143" s="261" t="s">
        <v>249</v>
      </c>
      <c r="E1143" s="216">
        <v>54240</v>
      </c>
      <c r="F1143" s="257" t="str">
        <f t="shared" si="54"/>
        <v>2048-49</v>
      </c>
      <c r="G1143" s="234"/>
      <c r="H1143" s="232" t="s">
        <v>247</v>
      </c>
      <c r="I1143" s="235">
        <f t="shared" si="53"/>
        <v>28055.521896044054</v>
      </c>
      <c r="J1143" s="258">
        <f>IFERROR(MIN('MP Calculations'!$E$29/I1143,1),"-")</f>
        <v>1</v>
      </c>
      <c r="K1143" s="259"/>
      <c r="L1143" s="235"/>
      <c r="M1143" s="235"/>
      <c r="N1143" s="235"/>
      <c r="O1143" s="296">
        <v>124583.95674581391</v>
      </c>
      <c r="P1143" s="260">
        <f t="shared" si="55"/>
        <v>124583.95674581391</v>
      </c>
    </row>
    <row r="1144" spans="3:16" x14ac:dyDescent="0.2">
      <c r="C1144" s="235"/>
      <c r="D1144" s="261" t="s">
        <v>250</v>
      </c>
      <c r="E1144" s="216">
        <v>54240</v>
      </c>
      <c r="F1144" s="257" t="str">
        <f t="shared" si="54"/>
        <v>2048-49</v>
      </c>
      <c r="G1144" s="234"/>
      <c r="H1144" s="232" t="s">
        <v>247</v>
      </c>
      <c r="I1144" s="235">
        <f t="shared" si="53"/>
        <v>28055.521896044054</v>
      </c>
      <c r="J1144" s="258">
        <f>IFERROR(MIN('MP Calculations'!$E$29/I1144,1),"-")</f>
        <v>1</v>
      </c>
      <c r="K1144" s="259"/>
      <c r="L1144" s="235"/>
      <c r="M1144" s="235"/>
      <c r="N1144" s="235"/>
      <c r="O1144" s="296">
        <v>179310.61880472736</v>
      </c>
      <c r="P1144" s="260">
        <f t="shared" si="55"/>
        <v>179310.61880472736</v>
      </c>
    </row>
    <row r="1145" spans="3:16" x14ac:dyDescent="0.2">
      <c r="C1145" s="235"/>
      <c r="D1145" s="261" t="s">
        <v>251</v>
      </c>
      <c r="E1145" s="216">
        <v>54240</v>
      </c>
      <c r="F1145" s="257" t="str">
        <f t="shared" si="54"/>
        <v>2048-49</v>
      </c>
      <c r="G1145" s="234"/>
      <c r="H1145" s="232" t="s">
        <v>247</v>
      </c>
      <c r="I1145" s="235">
        <f t="shared" si="53"/>
        <v>28055.521896044054</v>
      </c>
      <c r="J1145" s="258">
        <f>IFERROR(MIN('MP Calculations'!$E$29/I1145,1),"-")</f>
        <v>1</v>
      </c>
      <c r="K1145" s="259"/>
      <c r="L1145" s="235"/>
      <c r="M1145" s="235"/>
      <c r="N1145" s="235"/>
      <c r="O1145" s="296">
        <v>45004.09193083139</v>
      </c>
      <c r="P1145" s="260">
        <f t="shared" si="55"/>
        <v>45004.09193083139</v>
      </c>
    </row>
    <row r="1146" spans="3:16" x14ac:dyDescent="0.2">
      <c r="C1146" s="235"/>
      <c r="D1146" s="261" t="s">
        <v>252</v>
      </c>
      <c r="E1146" s="216">
        <v>54240</v>
      </c>
      <c r="F1146" s="257" t="str">
        <f t="shared" si="54"/>
        <v>2048-49</v>
      </c>
      <c r="G1146" s="234"/>
      <c r="H1146" s="232" t="s">
        <v>247</v>
      </c>
      <c r="I1146" s="235">
        <f t="shared" si="53"/>
        <v>28055.521896044054</v>
      </c>
      <c r="J1146" s="258">
        <f>IFERROR(MIN('MP Calculations'!$E$29/I1146,1),"-")</f>
        <v>1</v>
      </c>
      <c r="K1146" s="259"/>
      <c r="L1146" s="235"/>
      <c r="M1146" s="235"/>
      <c r="N1146" s="235"/>
      <c r="O1146" s="296">
        <v>107078.63571225545</v>
      </c>
      <c r="P1146" s="260">
        <f t="shared" si="55"/>
        <v>107078.63571225545</v>
      </c>
    </row>
    <row r="1147" spans="3:16" x14ac:dyDescent="0.2">
      <c r="C1147" s="235"/>
      <c r="D1147" s="261" t="s">
        <v>253</v>
      </c>
      <c r="E1147" s="216">
        <v>54240</v>
      </c>
      <c r="F1147" s="257" t="str">
        <f t="shared" si="54"/>
        <v>2048-49</v>
      </c>
      <c r="G1147" s="234"/>
      <c r="H1147" s="232" t="s">
        <v>247</v>
      </c>
      <c r="I1147" s="235">
        <f t="shared" si="53"/>
        <v>28055.521896044054</v>
      </c>
      <c r="J1147" s="258">
        <f>IFERROR(MIN('MP Calculations'!$E$29/I1147,1),"-")</f>
        <v>1</v>
      </c>
      <c r="K1147" s="259"/>
      <c r="L1147" s="235"/>
      <c r="M1147" s="235"/>
      <c r="N1147" s="235"/>
      <c r="O1147" s="296">
        <v>53512.96780081874</v>
      </c>
      <c r="P1147" s="260">
        <f t="shared" si="55"/>
        <v>53512.96780081874</v>
      </c>
    </row>
    <row r="1148" spans="3:16" x14ac:dyDescent="0.2">
      <c r="C1148" s="235"/>
      <c r="D1148" s="261" t="s">
        <v>254</v>
      </c>
      <c r="E1148" s="216">
        <v>54240</v>
      </c>
      <c r="F1148" s="257" t="str">
        <f t="shared" si="54"/>
        <v>2048-49</v>
      </c>
      <c r="G1148" s="234"/>
      <c r="H1148" s="232" t="s">
        <v>247</v>
      </c>
      <c r="I1148" s="235">
        <f t="shared" si="53"/>
        <v>28055.521896044054</v>
      </c>
      <c r="J1148" s="258">
        <f>IFERROR(MIN('MP Calculations'!$E$29/I1148,1),"-")</f>
        <v>1</v>
      </c>
      <c r="K1148" s="259"/>
      <c r="L1148" s="235"/>
      <c r="M1148" s="235"/>
      <c r="N1148" s="235"/>
      <c r="O1148" s="296">
        <v>35774.494189433033</v>
      </c>
      <c r="P1148" s="260">
        <f t="shared" si="55"/>
        <v>35774.494189433033</v>
      </c>
    </row>
    <row r="1149" spans="3:16" x14ac:dyDescent="0.2">
      <c r="C1149" s="235"/>
      <c r="D1149" s="261" t="s">
        <v>255</v>
      </c>
      <c r="E1149" s="216">
        <v>54240</v>
      </c>
      <c r="F1149" s="257" t="str">
        <f t="shared" si="54"/>
        <v>2048-49</v>
      </c>
      <c r="G1149" s="234"/>
      <c r="H1149" s="232" t="s">
        <v>247</v>
      </c>
      <c r="I1149" s="235">
        <f t="shared" si="53"/>
        <v>28055.521896044054</v>
      </c>
      <c r="J1149" s="258">
        <f>IFERROR(MIN('MP Calculations'!$E$29/I1149,1),"-")</f>
        <v>1</v>
      </c>
      <c r="K1149" s="259"/>
      <c r="L1149" s="235"/>
      <c r="M1149" s="235"/>
      <c r="N1149" s="235"/>
      <c r="O1149" s="296">
        <v>115469.18565040962</v>
      </c>
      <c r="P1149" s="260">
        <f t="shared" si="55"/>
        <v>115469.18565040962</v>
      </c>
    </row>
    <row r="1150" spans="3:16" x14ac:dyDescent="0.2">
      <c r="C1150" s="235"/>
      <c r="D1150" s="261" t="s">
        <v>376</v>
      </c>
      <c r="E1150" s="216">
        <v>54240</v>
      </c>
      <c r="F1150" s="257" t="str">
        <f t="shared" si="54"/>
        <v>2048-49</v>
      </c>
      <c r="G1150" s="234"/>
      <c r="H1150" s="232" t="s">
        <v>247</v>
      </c>
      <c r="I1150" s="235">
        <f t="shared" si="53"/>
        <v>28055.521896044054</v>
      </c>
      <c r="J1150" s="258">
        <f>IFERROR(MIN('MP Calculations'!$E$29/I1150,1),"-")</f>
        <v>1</v>
      </c>
      <c r="K1150" s="259"/>
      <c r="L1150" s="235"/>
      <c r="M1150" s="235"/>
      <c r="N1150" s="235"/>
      <c r="O1150" s="296">
        <v>68274.864755729257</v>
      </c>
      <c r="P1150" s="260">
        <f t="shared" si="55"/>
        <v>68274.864755729257</v>
      </c>
    </row>
    <row r="1151" spans="3:16" x14ac:dyDescent="0.2">
      <c r="C1151" s="235"/>
      <c r="D1151" s="261" t="s">
        <v>377</v>
      </c>
      <c r="E1151" s="216">
        <v>54240</v>
      </c>
      <c r="F1151" s="257" t="str">
        <f t="shared" si="54"/>
        <v>2048-49</v>
      </c>
      <c r="G1151" s="234"/>
      <c r="H1151" s="232" t="s">
        <v>247</v>
      </c>
      <c r="I1151" s="235">
        <f t="shared" si="53"/>
        <v>28055.521896044054</v>
      </c>
      <c r="J1151" s="258">
        <f>IFERROR(MIN('MP Calculations'!$E$29/I1151,1),"-")</f>
        <v>1</v>
      </c>
      <c r="K1151" s="259"/>
      <c r="L1151" s="235"/>
      <c r="M1151" s="235"/>
      <c r="N1151" s="235"/>
      <c r="O1151" s="296">
        <v>3282134.7468212233</v>
      </c>
      <c r="P1151" s="260">
        <f t="shared" si="55"/>
        <v>3282134.7468212233</v>
      </c>
    </row>
    <row r="1152" spans="3:16" x14ac:dyDescent="0.2">
      <c r="C1152" s="235"/>
      <c r="D1152" s="261" t="s">
        <v>443</v>
      </c>
      <c r="E1152" s="216">
        <v>54240</v>
      </c>
      <c r="F1152" s="257" t="str">
        <f t="shared" si="54"/>
        <v>2048-49</v>
      </c>
      <c r="G1152" s="234"/>
      <c r="H1152" s="232" t="s">
        <v>247</v>
      </c>
      <c r="I1152" s="235">
        <f t="shared" si="53"/>
        <v>28055.521896044054</v>
      </c>
      <c r="J1152" s="258">
        <f>IFERROR(MIN('MP Calculations'!$E$29/I1152,1),"-")</f>
        <v>1</v>
      </c>
      <c r="K1152" s="259"/>
      <c r="L1152" s="235"/>
      <c r="M1152" s="235"/>
      <c r="N1152" s="235"/>
      <c r="O1152" s="296">
        <v>5905.9220771516693</v>
      </c>
      <c r="P1152" s="260">
        <f t="shared" si="55"/>
        <v>5905.9220771516693</v>
      </c>
    </row>
    <row r="1153" spans="3:16" x14ac:dyDescent="0.2">
      <c r="C1153" s="235"/>
      <c r="D1153" s="261" t="s">
        <v>406</v>
      </c>
      <c r="E1153" s="216">
        <v>54240</v>
      </c>
      <c r="F1153" s="257" t="str">
        <f t="shared" si="54"/>
        <v>2048-49</v>
      </c>
      <c r="G1153" s="234"/>
      <c r="H1153" s="232" t="s">
        <v>247</v>
      </c>
      <c r="I1153" s="235">
        <f t="shared" si="53"/>
        <v>28055.521896044054</v>
      </c>
      <c r="J1153" s="258">
        <f>IFERROR(MIN('MP Calculations'!$E$29/I1153,1),"-")</f>
        <v>1</v>
      </c>
      <c r="K1153" s="259"/>
      <c r="L1153" s="235"/>
      <c r="M1153" s="235"/>
      <c r="N1153" s="235"/>
      <c r="O1153" s="296">
        <v>614919.68654517597</v>
      </c>
      <c r="P1153" s="260">
        <f t="shared" si="55"/>
        <v>614919.68654517597</v>
      </c>
    </row>
    <row r="1154" spans="3:16" x14ac:dyDescent="0.2">
      <c r="C1154" s="235"/>
      <c r="D1154" s="261" t="s">
        <v>435</v>
      </c>
      <c r="E1154" s="216">
        <v>54240</v>
      </c>
      <c r="F1154" s="257" t="str">
        <f t="shared" si="54"/>
        <v>2048-49</v>
      </c>
      <c r="G1154" s="234"/>
      <c r="H1154" s="232" t="s">
        <v>247</v>
      </c>
      <c r="I1154" s="235">
        <f t="shared" si="53"/>
        <v>28055.521896044054</v>
      </c>
      <c r="J1154" s="258">
        <f>IFERROR(MIN('MP Calculations'!$E$29/I1154,1),"-")</f>
        <v>1</v>
      </c>
      <c r="K1154" s="259"/>
      <c r="L1154" s="235"/>
      <c r="M1154" s="235"/>
      <c r="N1154" s="235"/>
      <c r="O1154" s="296">
        <v>32878.634644547463</v>
      </c>
      <c r="P1154" s="260">
        <f t="shared" si="55"/>
        <v>32878.634644547463</v>
      </c>
    </row>
    <row r="1155" spans="3:16" x14ac:dyDescent="0.2">
      <c r="C1155" s="235"/>
      <c r="D1155" s="261" t="s">
        <v>350</v>
      </c>
      <c r="E1155" s="216">
        <v>54240</v>
      </c>
      <c r="F1155" s="257" t="str">
        <f t="shared" si="54"/>
        <v>2048-49</v>
      </c>
      <c r="G1155" s="234"/>
      <c r="H1155" s="232" t="s">
        <v>247</v>
      </c>
      <c r="I1155" s="235">
        <f t="shared" si="53"/>
        <v>28055.521896044054</v>
      </c>
      <c r="J1155" s="258">
        <f>IFERROR(MIN('MP Calculations'!$E$29/I1155,1),"-")</f>
        <v>1</v>
      </c>
      <c r="K1155" s="259"/>
      <c r="L1155" s="235"/>
      <c r="M1155" s="235"/>
      <c r="N1155" s="235"/>
      <c r="O1155" s="296">
        <v>660479.37581439747</v>
      </c>
      <c r="P1155" s="260">
        <f t="shared" si="55"/>
        <v>660479.37581439747</v>
      </c>
    </row>
    <row r="1156" spans="3:16" x14ac:dyDescent="0.2">
      <c r="C1156" s="235"/>
      <c r="D1156" s="261" t="s">
        <v>538</v>
      </c>
      <c r="E1156" s="216">
        <v>54240</v>
      </c>
      <c r="F1156" s="257" t="str">
        <f t="shared" si="54"/>
        <v>2048-49</v>
      </c>
      <c r="G1156" s="234"/>
      <c r="H1156" s="232" t="s">
        <v>247</v>
      </c>
      <c r="I1156" s="235">
        <f t="shared" si="53"/>
        <v>28055.521896044054</v>
      </c>
      <c r="J1156" s="258">
        <f>IFERROR(MIN('MP Calculations'!$E$29/I1156,1),"-")</f>
        <v>1</v>
      </c>
      <c r="K1156" s="259"/>
      <c r="L1156" s="235"/>
      <c r="M1156" s="235"/>
      <c r="N1156" s="235"/>
      <c r="O1156" s="296">
        <v>10160548.621381827</v>
      </c>
      <c r="P1156" s="260">
        <f t="shared" si="55"/>
        <v>10160548.621381827</v>
      </c>
    </row>
    <row r="1157" spans="3:16" x14ac:dyDescent="0.2">
      <c r="C1157" s="235"/>
      <c r="D1157" s="261" t="s">
        <v>482</v>
      </c>
      <c r="E1157" s="216">
        <v>54605</v>
      </c>
      <c r="F1157" s="257" t="str">
        <f t="shared" si="54"/>
        <v>2049-50</v>
      </c>
      <c r="G1157" s="234"/>
      <c r="H1157" s="232" t="s">
        <v>247</v>
      </c>
      <c r="I1157" s="235">
        <f t="shared" si="53"/>
        <v>28055.521896044054</v>
      </c>
      <c r="J1157" s="258">
        <f>IFERROR(MIN('MP Calculations'!$E$29/I1157,1),"-")</f>
        <v>1</v>
      </c>
      <c r="K1157" s="259"/>
      <c r="L1157" s="235"/>
      <c r="M1157" s="235"/>
      <c r="N1157" s="235"/>
      <c r="O1157" s="296">
        <v>2595074.3356495555</v>
      </c>
      <c r="P1157" s="260">
        <f t="shared" si="55"/>
        <v>2595074.3356495555</v>
      </c>
    </row>
    <row r="1158" spans="3:16" x14ac:dyDescent="0.2">
      <c r="C1158" s="235"/>
      <c r="D1158" s="261" t="s">
        <v>483</v>
      </c>
      <c r="E1158" s="216">
        <v>54605</v>
      </c>
      <c r="F1158" s="257" t="str">
        <f t="shared" si="54"/>
        <v>2049-50</v>
      </c>
      <c r="G1158" s="234"/>
      <c r="H1158" s="232" t="s">
        <v>247</v>
      </c>
      <c r="I1158" s="235">
        <f t="shared" si="53"/>
        <v>28055.521896044054</v>
      </c>
      <c r="J1158" s="258">
        <f>IFERROR(MIN('MP Calculations'!$E$29/I1158,1),"-")</f>
        <v>1</v>
      </c>
      <c r="K1158" s="259"/>
      <c r="L1158" s="235"/>
      <c r="M1158" s="235"/>
      <c r="N1158" s="235"/>
      <c r="O1158" s="296">
        <v>4997047.7839691006</v>
      </c>
      <c r="P1158" s="260">
        <f t="shared" si="55"/>
        <v>4997047.7839691006</v>
      </c>
    </row>
    <row r="1159" spans="3:16" x14ac:dyDescent="0.2">
      <c r="C1159" s="235"/>
      <c r="D1159" s="261" t="s">
        <v>484</v>
      </c>
      <c r="E1159" s="216">
        <v>54605</v>
      </c>
      <c r="F1159" s="257" t="str">
        <f t="shared" si="54"/>
        <v>2049-50</v>
      </c>
      <c r="G1159" s="234"/>
      <c r="H1159" s="232" t="s">
        <v>247</v>
      </c>
      <c r="I1159" s="235">
        <f t="shared" si="53"/>
        <v>28055.521896044054</v>
      </c>
      <c r="J1159" s="258">
        <f>IFERROR(MIN('MP Calculations'!$E$29/I1159,1),"-")</f>
        <v>1</v>
      </c>
      <c r="K1159" s="259"/>
      <c r="L1159" s="235"/>
      <c r="M1159" s="235"/>
      <c r="N1159" s="235"/>
      <c r="O1159" s="296">
        <v>10791609.60416667</v>
      </c>
      <c r="P1159" s="260">
        <f t="shared" si="55"/>
        <v>10791609.60416667</v>
      </c>
    </row>
    <row r="1160" spans="3:16" x14ac:dyDescent="0.2">
      <c r="C1160" s="235"/>
      <c r="D1160" s="261" t="s">
        <v>485</v>
      </c>
      <c r="E1160" s="216">
        <v>54605</v>
      </c>
      <c r="F1160" s="257" t="str">
        <f t="shared" si="54"/>
        <v>2049-50</v>
      </c>
      <c r="G1160" s="234"/>
      <c r="H1160" s="232" t="s">
        <v>247</v>
      </c>
      <c r="I1160" s="235">
        <f t="shared" si="53"/>
        <v>28055.521896044054</v>
      </c>
      <c r="J1160" s="258">
        <f>IFERROR(MIN('MP Calculations'!$E$29/I1160,1),"-")</f>
        <v>1</v>
      </c>
      <c r="K1160" s="259"/>
      <c r="L1160" s="235"/>
      <c r="M1160" s="235"/>
      <c r="N1160" s="235"/>
      <c r="O1160" s="296">
        <v>6066416.1328779738</v>
      </c>
      <c r="P1160" s="260">
        <f t="shared" si="55"/>
        <v>6066416.1328779738</v>
      </c>
    </row>
    <row r="1161" spans="3:16" x14ac:dyDescent="0.2">
      <c r="C1161" s="235"/>
      <c r="D1161" s="261" t="s">
        <v>268</v>
      </c>
      <c r="E1161" s="216">
        <v>54605</v>
      </c>
      <c r="F1161" s="257" t="str">
        <f t="shared" si="54"/>
        <v>2049-50</v>
      </c>
      <c r="G1161" s="234"/>
      <c r="H1161" s="232" t="s">
        <v>247</v>
      </c>
      <c r="I1161" s="235">
        <f t="shared" si="53"/>
        <v>28055.521896044054</v>
      </c>
      <c r="J1161" s="258">
        <f>IFERROR(MIN('MP Calculations'!$E$29/I1161,1),"-")</f>
        <v>1</v>
      </c>
      <c r="K1161" s="259"/>
      <c r="L1161" s="235"/>
      <c r="M1161" s="235"/>
      <c r="N1161" s="235"/>
      <c r="O1161" s="296">
        <v>2080.4645455636751</v>
      </c>
      <c r="P1161" s="260">
        <f t="shared" si="55"/>
        <v>2080.4645455636751</v>
      </c>
    </row>
    <row r="1162" spans="3:16" x14ac:dyDescent="0.2">
      <c r="C1162" s="235"/>
      <c r="D1162" s="261" t="s">
        <v>269</v>
      </c>
      <c r="E1162" s="216">
        <v>54605</v>
      </c>
      <c r="F1162" s="257" t="str">
        <f t="shared" si="54"/>
        <v>2049-50</v>
      </c>
      <c r="G1162" s="234"/>
      <c r="H1162" s="232" t="s">
        <v>247</v>
      </c>
      <c r="I1162" s="235">
        <f t="shared" si="53"/>
        <v>28055.521896044054</v>
      </c>
      <c r="J1162" s="258">
        <f>IFERROR(MIN('MP Calculations'!$E$29/I1162,1),"-")</f>
        <v>1</v>
      </c>
      <c r="K1162" s="259"/>
      <c r="L1162" s="235"/>
      <c r="M1162" s="235"/>
      <c r="N1162" s="235"/>
      <c r="O1162" s="296">
        <v>6836.6102143264379</v>
      </c>
      <c r="P1162" s="260">
        <f t="shared" si="55"/>
        <v>6836.6102143264379</v>
      </c>
    </row>
    <row r="1163" spans="3:16" x14ac:dyDescent="0.2">
      <c r="C1163" s="235"/>
      <c r="D1163" s="261" t="s">
        <v>270</v>
      </c>
      <c r="E1163" s="216">
        <v>54605</v>
      </c>
      <c r="F1163" s="257" t="str">
        <f t="shared" si="54"/>
        <v>2049-50</v>
      </c>
      <c r="G1163" s="234"/>
      <c r="H1163" s="232" t="s">
        <v>247</v>
      </c>
      <c r="I1163" s="235">
        <f t="shared" si="53"/>
        <v>28055.521896044054</v>
      </c>
      <c r="J1163" s="258">
        <f>IFERROR(MIN('MP Calculations'!$E$29/I1163,1),"-")</f>
        <v>1</v>
      </c>
      <c r="K1163" s="259"/>
      <c r="L1163" s="235"/>
      <c r="M1163" s="235"/>
      <c r="N1163" s="235"/>
      <c r="O1163" s="296">
        <v>885.97976604519511</v>
      </c>
      <c r="P1163" s="260">
        <f t="shared" si="55"/>
        <v>885.97976604519511</v>
      </c>
    </row>
    <row r="1164" spans="3:16" x14ac:dyDescent="0.2">
      <c r="C1164" s="235"/>
      <c r="D1164" s="261" t="s">
        <v>271</v>
      </c>
      <c r="E1164" s="216">
        <v>54605</v>
      </c>
      <c r="F1164" s="257" t="str">
        <f t="shared" si="54"/>
        <v>2049-50</v>
      </c>
      <c r="G1164" s="234"/>
      <c r="H1164" s="232" t="s">
        <v>247</v>
      </c>
      <c r="I1164" s="235">
        <f t="shared" si="53"/>
        <v>28055.521896044054</v>
      </c>
      <c r="J1164" s="258">
        <f>IFERROR(MIN('MP Calculations'!$E$29/I1164,1),"-")</f>
        <v>1</v>
      </c>
      <c r="K1164" s="259"/>
      <c r="L1164" s="235"/>
      <c r="M1164" s="235"/>
      <c r="N1164" s="235"/>
      <c r="O1164" s="296">
        <v>288827.33315728465</v>
      </c>
      <c r="P1164" s="260">
        <f t="shared" si="55"/>
        <v>288827.33315728465</v>
      </c>
    </row>
    <row r="1165" spans="3:16" x14ac:dyDescent="0.2">
      <c r="C1165" s="235"/>
      <c r="D1165" s="261" t="s">
        <v>272</v>
      </c>
      <c r="E1165" s="216">
        <v>54605</v>
      </c>
      <c r="F1165" s="257" t="str">
        <f t="shared" si="54"/>
        <v>2049-50</v>
      </c>
      <c r="G1165" s="234"/>
      <c r="H1165" s="232" t="s">
        <v>247</v>
      </c>
      <c r="I1165" s="235">
        <f t="shared" si="53"/>
        <v>28055.521896044054</v>
      </c>
      <c r="J1165" s="258">
        <f>IFERROR(MIN('MP Calculations'!$E$29/I1165,1),"-")</f>
        <v>1</v>
      </c>
      <c r="K1165" s="259"/>
      <c r="L1165" s="235"/>
      <c r="M1165" s="235"/>
      <c r="N1165" s="235"/>
      <c r="O1165" s="296">
        <v>139302.69246724813</v>
      </c>
      <c r="P1165" s="260">
        <f t="shared" si="55"/>
        <v>139302.69246724813</v>
      </c>
    </row>
    <row r="1166" spans="3:16" x14ac:dyDescent="0.2">
      <c r="C1166" s="235"/>
      <c r="D1166" s="261" t="s">
        <v>273</v>
      </c>
      <c r="E1166" s="216">
        <v>54605</v>
      </c>
      <c r="F1166" s="257" t="str">
        <f t="shared" si="54"/>
        <v>2049-50</v>
      </c>
      <c r="G1166" s="234"/>
      <c r="H1166" s="232" t="s">
        <v>247</v>
      </c>
      <c r="I1166" s="235">
        <f t="shared" si="53"/>
        <v>28055.521896044054</v>
      </c>
      <c r="J1166" s="258">
        <f>IFERROR(MIN('MP Calculations'!$E$29/I1166,1),"-")</f>
        <v>1</v>
      </c>
      <c r="K1166" s="259"/>
      <c r="L1166" s="235"/>
      <c r="M1166" s="235"/>
      <c r="N1166" s="235"/>
      <c r="O1166" s="296">
        <v>55632.787124745242</v>
      </c>
      <c r="P1166" s="260">
        <f t="shared" si="55"/>
        <v>55632.787124745242</v>
      </c>
    </row>
    <row r="1167" spans="3:16" x14ac:dyDescent="0.2">
      <c r="C1167" s="235"/>
      <c r="D1167" s="261" t="s">
        <v>274</v>
      </c>
      <c r="E1167" s="216">
        <v>54605</v>
      </c>
      <c r="F1167" s="257" t="str">
        <f t="shared" si="54"/>
        <v>2049-50</v>
      </c>
      <c r="G1167" s="234"/>
      <c r="H1167" s="232" t="s">
        <v>247</v>
      </c>
      <c r="I1167" s="235">
        <f t="shared" si="53"/>
        <v>28055.521896044054</v>
      </c>
      <c r="J1167" s="258">
        <f>IFERROR(MIN('MP Calculations'!$E$29/I1167,1),"-")</f>
        <v>1</v>
      </c>
      <c r="K1167" s="259"/>
      <c r="L1167" s="235"/>
      <c r="M1167" s="235"/>
      <c r="N1167" s="235"/>
      <c r="O1167" s="296">
        <v>78826.725038874923</v>
      </c>
      <c r="P1167" s="260">
        <f t="shared" si="55"/>
        <v>78826.725038874923</v>
      </c>
    </row>
    <row r="1168" spans="3:16" x14ac:dyDescent="0.2">
      <c r="C1168" s="235"/>
      <c r="D1168" s="261" t="s">
        <v>275</v>
      </c>
      <c r="E1168" s="216">
        <v>54605</v>
      </c>
      <c r="F1168" s="257" t="str">
        <f t="shared" si="54"/>
        <v>2049-50</v>
      </c>
      <c r="G1168" s="234"/>
      <c r="H1168" s="232" t="s">
        <v>247</v>
      </c>
      <c r="I1168" s="235">
        <f t="shared" si="53"/>
        <v>28055.521896044054</v>
      </c>
      <c r="J1168" s="258">
        <f>IFERROR(MIN('MP Calculations'!$E$29/I1168,1),"-")</f>
        <v>1</v>
      </c>
      <c r="K1168" s="259"/>
      <c r="L1168" s="235"/>
      <c r="M1168" s="235"/>
      <c r="N1168" s="235"/>
      <c r="O1168" s="296">
        <v>108191.37550107509</v>
      </c>
      <c r="P1168" s="260">
        <f t="shared" si="55"/>
        <v>108191.37550107509</v>
      </c>
    </row>
    <row r="1169" spans="3:16" x14ac:dyDescent="0.2">
      <c r="C1169" s="235"/>
      <c r="D1169" s="261" t="s">
        <v>276</v>
      </c>
      <c r="E1169" s="216">
        <v>54605</v>
      </c>
      <c r="F1169" s="257" t="str">
        <f t="shared" si="54"/>
        <v>2049-50</v>
      </c>
      <c r="G1169" s="234"/>
      <c r="H1169" s="232" t="s">
        <v>247</v>
      </c>
      <c r="I1169" s="235">
        <f t="shared" si="53"/>
        <v>28055.521896044054</v>
      </c>
      <c r="J1169" s="258">
        <f>IFERROR(MIN('MP Calculations'!$E$29/I1169,1),"-")</f>
        <v>1</v>
      </c>
      <c r="K1169" s="259"/>
      <c r="L1169" s="235"/>
      <c r="M1169" s="235"/>
      <c r="N1169" s="235"/>
      <c r="O1169" s="296">
        <v>118176.28490831182</v>
      </c>
      <c r="P1169" s="260">
        <f t="shared" si="55"/>
        <v>118176.28490831182</v>
      </c>
    </row>
    <row r="1170" spans="3:16" x14ac:dyDescent="0.2">
      <c r="C1170" s="235"/>
      <c r="D1170" s="261" t="s">
        <v>277</v>
      </c>
      <c r="E1170" s="216">
        <v>54605</v>
      </c>
      <c r="F1170" s="257" t="str">
        <f t="shared" si="54"/>
        <v>2049-50</v>
      </c>
      <c r="G1170" s="234"/>
      <c r="H1170" s="232" t="s">
        <v>247</v>
      </c>
      <c r="I1170" s="235">
        <f t="shared" si="53"/>
        <v>28055.521896044054</v>
      </c>
      <c r="J1170" s="258">
        <f>IFERROR(MIN('MP Calculations'!$E$29/I1170,1),"-")</f>
        <v>1</v>
      </c>
      <c r="K1170" s="259"/>
      <c r="L1170" s="235"/>
      <c r="M1170" s="235"/>
      <c r="N1170" s="235"/>
      <c r="O1170" s="296">
        <v>23219.106656847751</v>
      </c>
      <c r="P1170" s="260">
        <f t="shared" si="55"/>
        <v>23219.106656847751</v>
      </c>
    </row>
    <row r="1171" spans="3:16" x14ac:dyDescent="0.2">
      <c r="C1171" s="235"/>
      <c r="D1171" s="261" t="s">
        <v>278</v>
      </c>
      <c r="E1171" s="216">
        <v>54605</v>
      </c>
      <c r="F1171" s="257" t="str">
        <f t="shared" si="54"/>
        <v>2049-50</v>
      </c>
      <c r="G1171" s="234"/>
      <c r="H1171" s="232" t="s">
        <v>247</v>
      </c>
      <c r="I1171" s="235">
        <f t="shared" si="53"/>
        <v>28055.521896044054</v>
      </c>
      <c r="J1171" s="258">
        <f>IFERROR(MIN('MP Calculations'!$E$29/I1171,1),"-")</f>
        <v>1</v>
      </c>
      <c r="K1171" s="259"/>
      <c r="L1171" s="235"/>
      <c r="M1171" s="235"/>
      <c r="N1171" s="235"/>
      <c r="O1171" s="296">
        <v>20635.037431672452</v>
      </c>
      <c r="P1171" s="260">
        <f t="shared" si="55"/>
        <v>20635.037431672452</v>
      </c>
    </row>
    <row r="1172" spans="3:16" x14ac:dyDescent="0.2">
      <c r="C1172" s="235"/>
      <c r="D1172" s="261" t="s">
        <v>279</v>
      </c>
      <c r="E1172" s="216">
        <v>54605</v>
      </c>
      <c r="F1172" s="257" t="str">
        <f t="shared" si="54"/>
        <v>2049-50</v>
      </c>
      <c r="G1172" s="234"/>
      <c r="H1172" s="232" t="s">
        <v>247</v>
      </c>
      <c r="I1172" s="235">
        <f t="shared" si="53"/>
        <v>28055.521896044054</v>
      </c>
      <c r="J1172" s="258">
        <f>IFERROR(MIN('MP Calculations'!$E$29/I1172,1),"-")</f>
        <v>1</v>
      </c>
      <c r="K1172" s="259"/>
      <c r="L1172" s="235"/>
      <c r="M1172" s="235"/>
      <c r="N1172" s="235"/>
      <c r="O1172" s="296">
        <v>52728.144443439174</v>
      </c>
      <c r="P1172" s="260">
        <f t="shared" si="55"/>
        <v>52728.144443439174</v>
      </c>
    </row>
    <row r="1173" spans="3:16" x14ac:dyDescent="0.2">
      <c r="C1173" s="235"/>
      <c r="D1173" s="261" t="s">
        <v>280</v>
      </c>
      <c r="E1173" s="216">
        <v>54605</v>
      </c>
      <c r="F1173" s="257" t="str">
        <f t="shared" si="54"/>
        <v>2049-50</v>
      </c>
      <c r="G1173" s="234"/>
      <c r="H1173" s="232" t="s">
        <v>247</v>
      </c>
      <c r="I1173" s="235">
        <f t="shared" si="53"/>
        <v>28055.521896044054</v>
      </c>
      <c r="J1173" s="258">
        <f>IFERROR(MIN('MP Calculations'!$E$29/I1173,1),"-")</f>
        <v>1</v>
      </c>
      <c r="K1173" s="259"/>
      <c r="L1173" s="235"/>
      <c r="M1173" s="235"/>
      <c r="N1173" s="235"/>
      <c r="O1173" s="296">
        <v>62892.03182609941</v>
      </c>
      <c r="P1173" s="260">
        <f t="shared" si="55"/>
        <v>62892.03182609941</v>
      </c>
    </row>
    <row r="1174" spans="3:16" x14ac:dyDescent="0.2">
      <c r="C1174" s="235"/>
      <c r="D1174" s="261" t="s">
        <v>281</v>
      </c>
      <c r="E1174" s="216">
        <v>54605</v>
      </c>
      <c r="F1174" s="257" t="str">
        <f t="shared" si="54"/>
        <v>2049-50</v>
      </c>
      <c r="G1174" s="234"/>
      <c r="H1174" s="232" t="s">
        <v>247</v>
      </c>
      <c r="I1174" s="235">
        <f t="shared" si="53"/>
        <v>28055.521896044054</v>
      </c>
      <c r="J1174" s="258">
        <f>IFERROR(MIN('MP Calculations'!$E$29/I1174,1),"-")</f>
        <v>1</v>
      </c>
      <c r="K1174" s="259"/>
      <c r="L1174" s="235"/>
      <c r="M1174" s="235"/>
      <c r="N1174" s="235"/>
      <c r="O1174" s="296">
        <v>73602.813031745303</v>
      </c>
      <c r="P1174" s="260">
        <f t="shared" si="55"/>
        <v>73602.813031745303</v>
      </c>
    </row>
    <row r="1175" spans="3:16" x14ac:dyDescent="0.2">
      <c r="C1175" s="235"/>
      <c r="D1175" s="261" t="s">
        <v>282</v>
      </c>
      <c r="E1175" s="216">
        <v>54605</v>
      </c>
      <c r="F1175" s="257" t="str">
        <f t="shared" si="54"/>
        <v>2049-50</v>
      </c>
      <c r="G1175" s="234"/>
      <c r="H1175" s="232" t="s">
        <v>247</v>
      </c>
      <c r="I1175" s="235">
        <f t="shared" ref="I1175:I1238" si="56">$I$22</f>
        <v>28055.521896044054</v>
      </c>
      <c r="J1175" s="258">
        <f>IFERROR(MIN('MP Calculations'!$E$29/I1175,1),"-")</f>
        <v>1</v>
      </c>
      <c r="K1175" s="259"/>
      <c r="L1175" s="235"/>
      <c r="M1175" s="235"/>
      <c r="N1175" s="235"/>
      <c r="O1175" s="296">
        <v>77424.817523814709</v>
      </c>
      <c r="P1175" s="260">
        <f t="shared" si="55"/>
        <v>77424.817523814709</v>
      </c>
    </row>
    <row r="1176" spans="3:16" x14ac:dyDescent="0.2">
      <c r="C1176" s="235"/>
      <c r="D1176" s="261" t="s">
        <v>283</v>
      </c>
      <c r="E1176" s="216">
        <v>54605</v>
      </c>
      <c r="F1176" s="257" t="str">
        <f t="shared" si="54"/>
        <v>2049-50</v>
      </c>
      <c r="G1176" s="234"/>
      <c r="H1176" s="232" t="s">
        <v>247</v>
      </c>
      <c r="I1176" s="235">
        <f t="shared" si="56"/>
        <v>28055.521896044054</v>
      </c>
      <c r="J1176" s="258">
        <f>IFERROR(MIN('MP Calculations'!$E$29/I1176,1),"-")</f>
        <v>1</v>
      </c>
      <c r="K1176" s="259"/>
      <c r="L1176" s="235"/>
      <c r="M1176" s="235"/>
      <c r="N1176" s="235"/>
      <c r="O1176" s="296">
        <v>13676.181319679619</v>
      </c>
      <c r="P1176" s="260">
        <f t="shared" si="55"/>
        <v>13676.181319679619</v>
      </c>
    </row>
    <row r="1177" spans="3:16" x14ac:dyDescent="0.2">
      <c r="C1177" s="235"/>
      <c r="D1177" s="261" t="s">
        <v>284</v>
      </c>
      <c r="E1177" s="216">
        <v>54605</v>
      </c>
      <c r="F1177" s="257" t="str">
        <f t="shared" si="54"/>
        <v>2049-50</v>
      </c>
      <c r="G1177" s="234"/>
      <c r="H1177" s="232" t="s">
        <v>247</v>
      </c>
      <c r="I1177" s="235">
        <f t="shared" si="56"/>
        <v>28055.521896044054</v>
      </c>
      <c r="J1177" s="258">
        <f>IFERROR(MIN('MP Calculations'!$E$29/I1177,1),"-")</f>
        <v>1</v>
      </c>
      <c r="K1177" s="259"/>
      <c r="L1177" s="235"/>
      <c r="M1177" s="235"/>
      <c r="N1177" s="235"/>
      <c r="O1177" s="296">
        <v>227892.45699525232</v>
      </c>
      <c r="P1177" s="260">
        <f t="shared" si="55"/>
        <v>227892.45699525232</v>
      </c>
    </row>
    <row r="1178" spans="3:16" x14ac:dyDescent="0.2">
      <c r="C1178" s="235"/>
      <c r="D1178" s="261" t="s">
        <v>285</v>
      </c>
      <c r="E1178" s="216">
        <v>54605</v>
      </c>
      <c r="F1178" s="257" t="str">
        <f t="shared" si="54"/>
        <v>2049-50</v>
      </c>
      <c r="G1178" s="234"/>
      <c r="H1178" s="232" t="s">
        <v>247</v>
      </c>
      <c r="I1178" s="235">
        <f t="shared" si="56"/>
        <v>28055.521896044054</v>
      </c>
      <c r="J1178" s="258">
        <f>IFERROR(MIN('MP Calculations'!$E$29/I1178,1),"-")</f>
        <v>1</v>
      </c>
      <c r="K1178" s="259"/>
      <c r="L1178" s="235"/>
      <c r="M1178" s="235"/>
      <c r="N1178" s="235"/>
      <c r="O1178" s="296">
        <v>17992.409770933951</v>
      </c>
      <c r="P1178" s="260">
        <f t="shared" si="55"/>
        <v>17992.409770933951</v>
      </c>
    </row>
    <row r="1179" spans="3:16" x14ac:dyDescent="0.2">
      <c r="C1179" s="235"/>
      <c r="D1179" s="261" t="s">
        <v>286</v>
      </c>
      <c r="E1179" s="216">
        <v>54605</v>
      </c>
      <c r="F1179" s="257" t="str">
        <f t="shared" si="54"/>
        <v>2049-50</v>
      </c>
      <c r="G1179" s="234"/>
      <c r="H1179" s="232" t="s">
        <v>247</v>
      </c>
      <c r="I1179" s="235">
        <f t="shared" si="56"/>
        <v>28055.521896044054</v>
      </c>
      <c r="J1179" s="258">
        <f>IFERROR(MIN('MP Calculations'!$E$29/I1179,1),"-")</f>
        <v>1</v>
      </c>
      <c r="K1179" s="259"/>
      <c r="L1179" s="235"/>
      <c r="M1179" s="235"/>
      <c r="N1179" s="235"/>
      <c r="O1179" s="296">
        <v>54440.553169564118</v>
      </c>
      <c r="P1179" s="260">
        <f t="shared" si="55"/>
        <v>54440.553169564118</v>
      </c>
    </row>
    <row r="1180" spans="3:16" x14ac:dyDescent="0.2">
      <c r="C1180" s="235"/>
      <c r="D1180" s="261" t="s">
        <v>287</v>
      </c>
      <c r="E1180" s="216">
        <v>54605</v>
      </c>
      <c r="F1180" s="257" t="str">
        <f t="shared" si="54"/>
        <v>2049-50</v>
      </c>
      <c r="G1180" s="234"/>
      <c r="H1180" s="232" t="s">
        <v>247</v>
      </c>
      <c r="I1180" s="235">
        <f t="shared" si="56"/>
        <v>28055.521896044054</v>
      </c>
      <c r="J1180" s="258">
        <f>IFERROR(MIN('MP Calculations'!$E$29/I1180,1),"-")</f>
        <v>1</v>
      </c>
      <c r="K1180" s="259"/>
      <c r="L1180" s="235"/>
      <c r="M1180" s="235"/>
      <c r="N1180" s="235"/>
      <c r="O1180" s="296">
        <v>35602.276961047028</v>
      </c>
      <c r="P1180" s="260">
        <f t="shared" si="55"/>
        <v>35602.276961047028</v>
      </c>
    </row>
    <row r="1181" spans="3:16" x14ac:dyDescent="0.2">
      <c r="C1181" s="235"/>
      <c r="D1181" s="261" t="s">
        <v>288</v>
      </c>
      <c r="E1181" s="216">
        <v>54605</v>
      </c>
      <c r="F1181" s="257" t="str">
        <f t="shared" si="54"/>
        <v>2049-50</v>
      </c>
      <c r="G1181" s="234"/>
      <c r="H1181" s="232" t="s">
        <v>247</v>
      </c>
      <c r="I1181" s="235">
        <f t="shared" si="56"/>
        <v>28055.521896044054</v>
      </c>
      <c r="J1181" s="258">
        <f>IFERROR(MIN('MP Calculations'!$E$29/I1181,1),"-")</f>
        <v>1</v>
      </c>
      <c r="K1181" s="259"/>
      <c r="L1181" s="235"/>
      <c r="M1181" s="235"/>
      <c r="N1181" s="235"/>
      <c r="O1181" s="296">
        <v>63395.349851891355</v>
      </c>
      <c r="P1181" s="260">
        <f t="shared" si="55"/>
        <v>63395.349851891355</v>
      </c>
    </row>
    <row r="1182" spans="3:16" x14ac:dyDescent="0.2">
      <c r="C1182" s="235"/>
      <c r="D1182" s="261" t="s">
        <v>289</v>
      </c>
      <c r="E1182" s="216">
        <v>54605</v>
      </c>
      <c r="F1182" s="257" t="str">
        <f t="shared" si="54"/>
        <v>2049-50</v>
      </c>
      <c r="G1182" s="234"/>
      <c r="H1182" s="232" t="s">
        <v>247</v>
      </c>
      <c r="I1182" s="235">
        <f t="shared" si="56"/>
        <v>28055.521896044054</v>
      </c>
      <c r="J1182" s="258">
        <f>IFERROR(MIN('MP Calculations'!$E$29/I1182,1),"-")</f>
        <v>1</v>
      </c>
      <c r="K1182" s="259"/>
      <c r="L1182" s="235"/>
      <c r="M1182" s="235"/>
      <c r="N1182" s="235"/>
      <c r="O1182" s="296">
        <v>89118.266263186219</v>
      </c>
      <c r="P1182" s="260">
        <f t="shared" si="55"/>
        <v>89118.266263186219</v>
      </c>
    </row>
    <row r="1183" spans="3:16" x14ac:dyDescent="0.2">
      <c r="C1183" s="235"/>
      <c r="D1183" s="261" t="s">
        <v>290</v>
      </c>
      <c r="E1183" s="216">
        <v>54605</v>
      </c>
      <c r="F1183" s="257" t="str">
        <f t="shared" si="54"/>
        <v>2049-50</v>
      </c>
      <c r="G1183" s="234"/>
      <c r="H1183" s="232" t="s">
        <v>247</v>
      </c>
      <c r="I1183" s="235">
        <f t="shared" si="56"/>
        <v>28055.521896044054</v>
      </c>
      <c r="J1183" s="258">
        <f>IFERROR(MIN('MP Calculations'!$E$29/I1183,1),"-")</f>
        <v>1</v>
      </c>
      <c r="K1183" s="259"/>
      <c r="L1183" s="235"/>
      <c r="M1183" s="235"/>
      <c r="N1183" s="235"/>
      <c r="O1183" s="296">
        <v>105136.95659617522</v>
      </c>
      <c r="P1183" s="260">
        <f t="shared" si="55"/>
        <v>105136.95659617522</v>
      </c>
    </row>
    <row r="1184" spans="3:16" x14ac:dyDescent="0.2">
      <c r="C1184" s="235"/>
      <c r="D1184" s="261" t="s">
        <v>291</v>
      </c>
      <c r="E1184" s="216">
        <v>54605</v>
      </c>
      <c r="F1184" s="257" t="str">
        <f t="shared" si="54"/>
        <v>2049-50</v>
      </c>
      <c r="G1184" s="234"/>
      <c r="H1184" s="232" t="s">
        <v>247</v>
      </c>
      <c r="I1184" s="235">
        <f t="shared" si="56"/>
        <v>28055.521896044054</v>
      </c>
      <c r="J1184" s="258">
        <f>IFERROR(MIN('MP Calculations'!$E$29/I1184,1),"-")</f>
        <v>1</v>
      </c>
      <c r="K1184" s="259"/>
      <c r="L1184" s="235"/>
      <c r="M1184" s="235"/>
      <c r="N1184" s="235"/>
      <c r="O1184" s="296">
        <v>257559.85302243018</v>
      </c>
      <c r="P1184" s="260">
        <f t="shared" si="55"/>
        <v>257559.85302243018</v>
      </c>
    </row>
    <row r="1185" spans="3:16" x14ac:dyDescent="0.2">
      <c r="C1185" s="235"/>
      <c r="D1185" s="261" t="s">
        <v>292</v>
      </c>
      <c r="E1185" s="216">
        <v>54605</v>
      </c>
      <c r="F1185" s="257" t="str">
        <f t="shared" si="54"/>
        <v>2049-50</v>
      </c>
      <c r="G1185" s="234"/>
      <c r="H1185" s="232" t="s">
        <v>247</v>
      </c>
      <c r="I1185" s="235">
        <f t="shared" si="56"/>
        <v>28055.521896044054</v>
      </c>
      <c r="J1185" s="258">
        <f>IFERROR(MIN('MP Calculations'!$E$29/I1185,1),"-")</f>
        <v>1</v>
      </c>
      <c r="K1185" s="259"/>
      <c r="L1185" s="235"/>
      <c r="M1185" s="235"/>
      <c r="N1185" s="235"/>
      <c r="O1185" s="296">
        <v>80551.054225689339</v>
      </c>
      <c r="P1185" s="260">
        <f t="shared" si="55"/>
        <v>80551.054225689339</v>
      </c>
    </row>
    <row r="1186" spans="3:16" x14ac:dyDescent="0.2">
      <c r="C1186" s="235"/>
      <c r="D1186" s="261" t="s">
        <v>293</v>
      </c>
      <c r="E1186" s="216">
        <v>54605</v>
      </c>
      <c r="F1186" s="257" t="str">
        <f t="shared" si="54"/>
        <v>2049-50</v>
      </c>
      <c r="G1186" s="234"/>
      <c r="H1186" s="232" t="s">
        <v>247</v>
      </c>
      <c r="I1186" s="235">
        <f t="shared" si="56"/>
        <v>28055.521896044054</v>
      </c>
      <c r="J1186" s="258">
        <f>IFERROR(MIN('MP Calculations'!$E$29/I1186,1),"-")</f>
        <v>1</v>
      </c>
      <c r="K1186" s="259"/>
      <c r="L1186" s="235"/>
      <c r="M1186" s="235"/>
      <c r="N1186" s="235"/>
      <c r="O1186" s="296">
        <v>624610.01452205796</v>
      </c>
      <c r="P1186" s="260">
        <f t="shared" si="55"/>
        <v>624610.01452205796</v>
      </c>
    </row>
    <row r="1187" spans="3:16" x14ac:dyDescent="0.2">
      <c r="C1187" s="235"/>
      <c r="D1187" s="261" t="s">
        <v>249</v>
      </c>
      <c r="E1187" s="216">
        <v>54605</v>
      </c>
      <c r="F1187" s="257" t="str">
        <f t="shared" si="54"/>
        <v>2049-50</v>
      </c>
      <c r="G1187" s="234"/>
      <c r="H1187" s="232" t="s">
        <v>247</v>
      </c>
      <c r="I1187" s="235">
        <f t="shared" si="56"/>
        <v>28055.521896044054</v>
      </c>
      <c r="J1187" s="258">
        <f>IFERROR(MIN('MP Calculations'!$E$29/I1187,1),"-")</f>
        <v>1</v>
      </c>
      <c r="K1187" s="259"/>
      <c r="L1187" s="235"/>
      <c r="M1187" s="235"/>
      <c r="N1187" s="235"/>
      <c r="O1187" s="296">
        <v>115598.76285379867</v>
      </c>
      <c r="P1187" s="260">
        <f t="shared" si="55"/>
        <v>115598.76285379867</v>
      </c>
    </row>
    <row r="1188" spans="3:16" x14ac:dyDescent="0.2">
      <c r="C1188" s="235"/>
      <c r="D1188" s="261" t="s">
        <v>250</v>
      </c>
      <c r="E1188" s="216">
        <v>54605</v>
      </c>
      <c r="F1188" s="257" t="str">
        <f t="shared" si="54"/>
        <v>2049-50</v>
      </c>
      <c r="G1188" s="234"/>
      <c r="H1188" s="232" t="s">
        <v>247</v>
      </c>
      <c r="I1188" s="235">
        <f t="shared" si="56"/>
        <v>28055.521896044054</v>
      </c>
      <c r="J1188" s="258">
        <f>IFERROR(MIN('MP Calculations'!$E$29/I1188,1),"-")</f>
        <v>1</v>
      </c>
      <c r="K1188" s="259"/>
      <c r="L1188" s="235"/>
      <c r="M1188" s="235"/>
      <c r="N1188" s="235"/>
      <c r="O1188" s="296">
        <v>166378.45065931449</v>
      </c>
      <c r="P1188" s="260">
        <f t="shared" si="55"/>
        <v>166378.45065931449</v>
      </c>
    </row>
    <row r="1189" spans="3:16" x14ac:dyDescent="0.2">
      <c r="C1189" s="235"/>
      <c r="D1189" s="261" t="s">
        <v>251</v>
      </c>
      <c r="E1189" s="216">
        <v>54605</v>
      </c>
      <c r="F1189" s="257" t="str">
        <f t="shared" si="54"/>
        <v>2049-50</v>
      </c>
      <c r="G1189" s="234"/>
      <c r="H1189" s="232" t="s">
        <v>247</v>
      </c>
      <c r="I1189" s="235">
        <f t="shared" si="56"/>
        <v>28055.521896044054</v>
      </c>
      <c r="J1189" s="258">
        <f>IFERROR(MIN('MP Calculations'!$E$29/I1189,1),"-")</f>
        <v>1</v>
      </c>
      <c r="K1189" s="259"/>
      <c r="L1189" s="235"/>
      <c r="M1189" s="235"/>
      <c r="N1189" s="235"/>
      <c r="O1189" s="296">
        <v>41758.324959746758</v>
      </c>
      <c r="P1189" s="260">
        <f t="shared" si="55"/>
        <v>41758.324959746758</v>
      </c>
    </row>
    <row r="1190" spans="3:16" x14ac:dyDescent="0.2">
      <c r="C1190" s="235"/>
      <c r="D1190" s="261" t="s">
        <v>252</v>
      </c>
      <c r="E1190" s="216">
        <v>54605</v>
      </c>
      <c r="F1190" s="257" t="str">
        <f t="shared" si="54"/>
        <v>2049-50</v>
      </c>
      <c r="G1190" s="234"/>
      <c r="H1190" s="232" t="s">
        <v>247</v>
      </c>
      <c r="I1190" s="235">
        <f t="shared" si="56"/>
        <v>28055.521896044054</v>
      </c>
      <c r="J1190" s="258">
        <f>IFERROR(MIN('MP Calculations'!$E$29/I1190,1),"-")</f>
        <v>1</v>
      </c>
      <c r="K1190" s="259"/>
      <c r="L1190" s="235"/>
      <c r="M1190" s="235"/>
      <c r="N1190" s="235"/>
      <c r="O1190" s="296">
        <v>99355.953525093268</v>
      </c>
      <c r="P1190" s="260">
        <f t="shared" si="55"/>
        <v>99355.953525093268</v>
      </c>
    </row>
    <row r="1191" spans="3:16" x14ac:dyDescent="0.2">
      <c r="C1191" s="235"/>
      <c r="D1191" s="261" t="s">
        <v>253</v>
      </c>
      <c r="E1191" s="216">
        <v>54605</v>
      </c>
      <c r="F1191" s="257" t="str">
        <f t="shared" si="54"/>
        <v>2049-50</v>
      </c>
      <c r="G1191" s="234"/>
      <c r="H1191" s="232" t="s">
        <v>247</v>
      </c>
      <c r="I1191" s="235">
        <f t="shared" si="56"/>
        <v>28055.521896044054</v>
      </c>
      <c r="J1191" s="258">
        <f>IFERROR(MIN('MP Calculations'!$E$29/I1191,1),"-")</f>
        <v>1</v>
      </c>
      <c r="K1191" s="259"/>
      <c r="L1191" s="235"/>
      <c r="M1191" s="235"/>
      <c r="N1191" s="235"/>
      <c r="O1191" s="296">
        <v>49653.527115301418</v>
      </c>
      <c r="P1191" s="260">
        <f t="shared" si="55"/>
        <v>49653.527115301418</v>
      </c>
    </row>
    <row r="1192" spans="3:16" x14ac:dyDescent="0.2">
      <c r="C1192" s="235"/>
      <c r="D1192" s="261" t="s">
        <v>254</v>
      </c>
      <c r="E1192" s="216">
        <v>54605</v>
      </c>
      <c r="F1192" s="257" t="str">
        <f t="shared" si="54"/>
        <v>2049-50</v>
      </c>
      <c r="G1192" s="234"/>
      <c r="H1192" s="232" t="s">
        <v>247</v>
      </c>
      <c r="I1192" s="235">
        <f t="shared" si="56"/>
        <v>28055.521896044054</v>
      </c>
      <c r="J1192" s="258">
        <f>IFERROR(MIN('MP Calculations'!$E$29/I1192,1),"-")</f>
        <v>1</v>
      </c>
      <c r="K1192" s="259"/>
      <c r="L1192" s="235"/>
      <c r="M1192" s="235"/>
      <c r="N1192" s="235"/>
      <c r="O1192" s="296">
        <v>33194.380544971922</v>
      </c>
      <c r="P1192" s="260">
        <f t="shared" si="55"/>
        <v>33194.380544971922</v>
      </c>
    </row>
    <row r="1193" spans="3:16" x14ac:dyDescent="0.2">
      <c r="C1193" s="235"/>
      <c r="D1193" s="261" t="s">
        <v>255</v>
      </c>
      <c r="E1193" s="216">
        <v>54605</v>
      </c>
      <c r="F1193" s="257" t="str">
        <f t="shared" si="54"/>
        <v>2049-50</v>
      </c>
      <c r="G1193" s="234"/>
      <c r="H1193" s="232" t="s">
        <v>247</v>
      </c>
      <c r="I1193" s="235">
        <f t="shared" si="56"/>
        <v>28055.521896044054</v>
      </c>
      <c r="J1193" s="258">
        <f>IFERROR(MIN('MP Calculations'!$E$29/I1193,1),"-")</f>
        <v>1</v>
      </c>
      <c r="K1193" s="259"/>
      <c r="L1193" s="235"/>
      <c r="M1193" s="235"/>
      <c r="N1193" s="235"/>
      <c r="O1193" s="296">
        <v>107141.36360395745</v>
      </c>
      <c r="P1193" s="260">
        <f t="shared" si="55"/>
        <v>107141.36360395745</v>
      </c>
    </row>
    <row r="1194" spans="3:16" x14ac:dyDescent="0.2">
      <c r="C1194" s="235"/>
      <c r="D1194" s="261" t="s">
        <v>376</v>
      </c>
      <c r="E1194" s="216">
        <v>54605</v>
      </c>
      <c r="F1194" s="257" t="str">
        <f t="shared" si="54"/>
        <v>2049-50</v>
      </c>
      <c r="G1194" s="234"/>
      <c r="H1194" s="232" t="s">
        <v>247</v>
      </c>
      <c r="I1194" s="235">
        <f t="shared" si="56"/>
        <v>28055.521896044054</v>
      </c>
      <c r="J1194" s="258">
        <f>IFERROR(MIN('MP Calculations'!$E$29/I1194,1),"-")</f>
        <v>1</v>
      </c>
      <c r="K1194" s="259"/>
      <c r="L1194" s="235"/>
      <c r="M1194" s="235"/>
      <c r="N1194" s="235"/>
      <c r="O1194" s="296">
        <v>84060.636110683583</v>
      </c>
      <c r="P1194" s="260">
        <f t="shared" si="55"/>
        <v>84060.636110683583</v>
      </c>
    </row>
    <row r="1195" spans="3:16" x14ac:dyDescent="0.2">
      <c r="C1195" s="235"/>
      <c r="D1195" s="261" t="s">
        <v>377</v>
      </c>
      <c r="E1195" s="216">
        <v>54605</v>
      </c>
      <c r="F1195" s="257" t="str">
        <f t="shared" si="54"/>
        <v>2049-50</v>
      </c>
      <c r="G1195" s="234"/>
      <c r="H1195" s="232" t="s">
        <v>247</v>
      </c>
      <c r="I1195" s="235">
        <f t="shared" si="56"/>
        <v>28055.521896044054</v>
      </c>
      <c r="J1195" s="258">
        <f>IFERROR(MIN('MP Calculations'!$E$29/I1195,1),"-")</f>
        <v>1</v>
      </c>
      <c r="K1195" s="259"/>
      <c r="L1195" s="235"/>
      <c r="M1195" s="235"/>
      <c r="N1195" s="235"/>
      <c r="O1195" s="296">
        <v>3570753.0454132427</v>
      </c>
      <c r="P1195" s="260">
        <f t="shared" si="55"/>
        <v>3570753.0454132427</v>
      </c>
    </row>
    <row r="1196" spans="3:16" x14ac:dyDescent="0.2">
      <c r="C1196" s="235"/>
      <c r="D1196" s="261" t="s">
        <v>443</v>
      </c>
      <c r="E1196" s="216">
        <v>54605</v>
      </c>
      <c r="F1196" s="257" t="str">
        <f t="shared" si="54"/>
        <v>2049-50</v>
      </c>
      <c r="G1196" s="234"/>
      <c r="H1196" s="232" t="s">
        <v>247</v>
      </c>
      <c r="I1196" s="235">
        <f t="shared" si="56"/>
        <v>28055.521896044054</v>
      </c>
      <c r="J1196" s="258">
        <f>IFERROR(MIN('MP Calculations'!$E$29/I1196,1),"-")</f>
        <v>1</v>
      </c>
      <c r="K1196" s="259"/>
      <c r="L1196" s="235"/>
      <c r="M1196" s="235"/>
      <c r="N1196" s="235"/>
      <c r="O1196" s="296">
        <v>6319.6877596168406</v>
      </c>
      <c r="P1196" s="260">
        <f t="shared" si="55"/>
        <v>6319.6877596168406</v>
      </c>
    </row>
    <row r="1197" spans="3:16" x14ac:dyDescent="0.2">
      <c r="C1197" s="235"/>
      <c r="D1197" s="261" t="s">
        <v>406</v>
      </c>
      <c r="E1197" s="216">
        <v>54605</v>
      </c>
      <c r="F1197" s="257" t="str">
        <f t="shared" si="54"/>
        <v>2049-50</v>
      </c>
      <c r="G1197" s="234"/>
      <c r="H1197" s="232" t="s">
        <v>247</v>
      </c>
      <c r="I1197" s="235">
        <f t="shared" si="56"/>
        <v>28055.521896044054</v>
      </c>
      <c r="J1197" s="258">
        <f>IFERROR(MIN('MP Calculations'!$E$29/I1197,1),"-")</f>
        <v>1</v>
      </c>
      <c r="K1197" s="259"/>
      <c r="L1197" s="235"/>
      <c r="M1197" s="235"/>
      <c r="N1197" s="235"/>
      <c r="O1197" s="296">
        <v>988288.08504595514</v>
      </c>
      <c r="P1197" s="260">
        <f t="shared" si="55"/>
        <v>988288.08504595514</v>
      </c>
    </row>
    <row r="1198" spans="3:16" x14ac:dyDescent="0.2">
      <c r="C1198" s="235"/>
      <c r="D1198" s="261" t="s">
        <v>435</v>
      </c>
      <c r="E1198" s="216">
        <v>54605</v>
      </c>
      <c r="F1198" s="257" t="str">
        <f t="shared" si="54"/>
        <v>2049-50</v>
      </c>
      <c r="G1198" s="234"/>
      <c r="H1198" s="232" t="s">
        <v>247</v>
      </c>
      <c r="I1198" s="235">
        <f t="shared" si="56"/>
        <v>28055.521896044054</v>
      </c>
      <c r="J1198" s="258">
        <f>IFERROR(MIN('MP Calculations'!$E$29/I1198,1),"-")</f>
        <v>1</v>
      </c>
      <c r="K1198" s="259"/>
      <c r="L1198" s="235"/>
      <c r="M1198" s="235"/>
      <c r="N1198" s="235"/>
      <c r="O1198" s="296">
        <v>35008.821310024505</v>
      </c>
      <c r="P1198" s="260">
        <f t="shared" si="55"/>
        <v>35008.821310024505</v>
      </c>
    </row>
    <row r="1199" spans="3:16" x14ac:dyDescent="0.2">
      <c r="C1199" s="235"/>
      <c r="D1199" s="261" t="s">
        <v>350</v>
      </c>
      <c r="E1199" s="216">
        <v>54605</v>
      </c>
      <c r="F1199" s="257" t="str">
        <f t="shared" si="54"/>
        <v>2049-50</v>
      </c>
      <c r="G1199" s="234"/>
      <c r="H1199" s="232" t="s">
        <v>247</v>
      </c>
      <c r="I1199" s="235">
        <f t="shared" si="56"/>
        <v>28055.521896044054</v>
      </c>
      <c r="J1199" s="258">
        <f>IFERROR(MIN('MP Calculations'!$E$29/I1199,1),"-")</f>
        <v>1</v>
      </c>
      <c r="K1199" s="259"/>
      <c r="L1199" s="235"/>
      <c r="M1199" s="235"/>
      <c r="N1199" s="235"/>
      <c r="O1199" s="296">
        <v>676721.95337198919</v>
      </c>
      <c r="P1199" s="260">
        <f t="shared" si="55"/>
        <v>676721.95337198919</v>
      </c>
    </row>
    <row r="1200" spans="3:16" x14ac:dyDescent="0.2">
      <c r="C1200" s="235"/>
      <c r="D1200" s="261" t="s">
        <v>538</v>
      </c>
      <c r="E1200" s="216">
        <v>54605</v>
      </c>
      <c r="F1200" s="257" t="str">
        <f t="shared" si="54"/>
        <v>2049-50</v>
      </c>
      <c r="G1200" s="234"/>
      <c r="H1200" s="232" t="s">
        <v>247</v>
      </c>
      <c r="I1200" s="235">
        <f t="shared" si="56"/>
        <v>28055.521896044054</v>
      </c>
      <c r="J1200" s="258">
        <f>IFERROR(MIN('MP Calculations'!$E$29/I1200,1),"-")</f>
        <v>1</v>
      </c>
      <c r="K1200" s="259"/>
      <c r="L1200" s="235"/>
      <c r="M1200" s="235"/>
      <c r="N1200" s="235"/>
      <c r="O1200" s="296">
        <v>26698425.345515631</v>
      </c>
      <c r="P1200" s="260">
        <f t="shared" si="55"/>
        <v>26698425.345515631</v>
      </c>
    </row>
    <row r="1201" spans="3:16" x14ac:dyDescent="0.2">
      <c r="C1201" s="235"/>
      <c r="D1201" s="261" t="s">
        <v>486</v>
      </c>
      <c r="E1201" s="216">
        <v>54970</v>
      </c>
      <c r="F1201" s="257" t="str">
        <f t="shared" si="54"/>
        <v>2050-51</v>
      </c>
      <c r="G1201" s="234"/>
      <c r="H1201" s="232" t="s">
        <v>247</v>
      </c>
      <c r="I1201" s="235">
        <f t="shared" si="56"/>
        <v>28055.521896044054</v>
      </c>
      <c r="J1201" s="258">
        <f>IFERROR(MIN('MP Calculations'!$E$29/I1201,1),"-")</f>
        <v>1</v>
      </c>
      <c r="K1201" s="259"/>
      <c r="L1201" s="235"/>
      <c r="M1201" s="235"/>
      <c r="N1201" s="235"/>
      <c r="O1201" s="296">
        <v>26286175.843352668</v>
      </c>
      <c r="P1201" s="260">
        <f t="shared" si="55"/>
        <v>26286175.843352668</v>
      </c>
    </row>
    <row r="1202" spans="3:16" x14ac:dyDescent="0.2">
      <c r="C1202" s="235"/>
      <c r="D1202" s="261" t="s">
        <v>487</v>
      </c>
      <c r="E1202" s="216">
        <v>54970</v>
      </c>
      <c r="F1202" s="257" t="str">
        <f t="shared" si="54"/>
        <v>2050-51</v>
      </c>
      <c r="G1202" s="234"/>
      <c r="H1202" s="232" t="s">
        <v>247</v>
      </c>
      <c r="I1202" s="235">
        <f t="shared" si="56"/>
        <v>28055.521896044054</v>
      </c>
      <c r="J1202" s="258">
        <f>IFERROR(MIN('MP Calculations'!$E$29/I1202,1),"-")</f>
        <v>1</v>
      </c>
      <c r="K1202" s="259"/>
      <c r="L1202" s="235"/>
      <c r="M1202" s="235"/>
      <c r="N1202" s="235"/>
      <c r="O1202" s="296">
        <v>4490396.4574155314</v>
      </c>
      <c r="P1202" s="260">
        <f t="shared" si="55"/>
        <v>4490396.4574155314</v>
      </c>
    </row>
    <row r="1203" spans="3:16" x14ac:dyDescent="0.2">
      <c r="C1203" s="235"/>
      <c r="D1203" s="261" t="s">
        <v>488</v>
      </c>
      <c r="E1203" s="216">
        <v>54970</v>
      </c>
      <c r="F1203" s="257" t="str">
        <f t="shared" si="54"/>
        <v>2050-51</v>
      </c>
      <c r="G1203" s="234"/>
      <c r="H1203" s="232" t="s">
        <v>247</v>
      </c>
      <c r="I1203" s="235">
        <f t="shared" si="56"/>
        <v>28055.521896044054</v>
      </c>
      <c r="J1203" s="258">
        <f>IFERROR(MIN('MP Calculations'!$E$29/I1203,1),"-")</f>
        <v>1</v>
      </c>
      <c r="K1203" s="259"/>
      <c r="L1203" s="235"/>
      <c r="M1203" s="235"/>
      <c r="N1203" s="235"/>
      <c r="O1203" s="296">
        <v>4018728.874431869</v>
      </c>
      <c r="P1203" s="260">
        <f t="shared" si="55"/>
        <v>4018728.874431869</v>
      </c>
    </row>
    <row r="1204" spans="3:16" x14ac:dyDescent="0.2">
      <c r="C1204" s="235"/>
      <c r="D1204" s="261" t="s">
        <v>489</v>
      </c>
      <c r="E1204" s="216">
        <v>54970</v>
      </c>
      <c r="F1204" s="257" t="str">
        <f t="shared" si="54"/>
        <v>2050-51</v>
      </c>
      <c r="G1204" s="234"/>
      <c r="H1204" s="232" t="s">
        <v>247</v>
      </c>
      <c r="I1204" s="235">
        <f t="shared" si="56"/>
        <v>28055.521896044054</v>
      </c>
      <c r="J1204" s="258">
        <f>IFERROR(MIN('MP Calculations'!$E$29/I1204,1),"-")</f>
        <v>1</v>
      </c>
      <c r="K1204" s="259"/>
      <c r="L1204" s="235"/>
      <c r="M1204" s="235"/>
      <c r="N1204" s="235"/>
      <c r="O1204" s="296">
        <v>5866601.38137805</v>
      </c>
      <c r="P1204" s="260">
        <f t="shared" si="55"/>
        <v>5866601.38137805</v>
      </c>
    </row>
    <row r="1205" spans="3:16" x14ac:dyDescent="0.2">
      <c r="C1205" s="235"/>
      <c r="D1205" s="261" t="s">
        <v>268</v>
      </c>
      <c r="E1205" s="216">
        <v>54970</v>
      </c>
      <c r="F1205" s="257" t="str">
        <f t="shared" ref="F1205:F1268" si="57">IF(E1205="","-",IF(E1205&lt;$E$15,"ERROR - date outside of range",IF(MONTH(E1205)&gt;=7,YEAR(E1205)&amp;"-"&amp;RIGHT(YEAR(E1205),2)+1,YEAR(E1205)-1&amp;"-"&amp;RIGHT(YEAR(E1205),2))))</f>
        <v>2050-51</v>
      </c>
      <c r="G1205" s="234"/>
      <c r="H1205" s="232" t="s">
        <v>247</v>
      </c>
      <c r="I1205" s="235">
        <f t="shared" si="56"/>
        <v>28055.521896044054</v>
      </c>
      <c r="J1205" s="258">
        <f>IFERROR(MIN('MP Calculations'!$E$29/I1205,1),"-")</f>
        <v>1</v>
      </c>
      <c r="K1205" s="259"/>
      <c r="L1205" s="235"/>
      <c r="M1205" s="235"/>
      <c r="N1205" s="235"/>
      <c r="O1205" s="296">
        <v>21073.560833801366</v>
      </c>
      <c r="P1205" s="260">
        <f t="shared" ref="P1205:P1268" si="58">IF(O1205="-","-",IF(E1205&lt;$E$15,0,O1205*J1205))</f>
        <v>21073.560833801366</v>
      </c>
    </row>
    <row r="1206" spans="3:16" x14ac:dyDescent="0.2">
      <c r="C1206" s="235"/>
      <c r="D1206" s="261" t="s">
        <v>269</v>
      </c>
      <c r="E1206" s="216">
        <v>54970</v>
      </c>
      <c r="F1206" s="257" t="str">
        <f t="shared" si="57"/>
        <v>2050-51</v>
      </c>
      <c r="G1206" s="234"/>
      <c r="H1206" s="232" t="s">
        <v>247</v>
      </c>
      <c r="I1206" s="235">
        <f t="shared" si="56"/>
        <v>28055.521896044054</v>
      </c>
      <c r="J1206" s="258">
        <f>IFERROR(MIN('MP Calculations'!$E$29/I1206,1),"-")</f>
        <v>1</v>
      </c>
      <c r="K1206" s="259"/>
      <c r="L1206" s="235"/>
      <c r="M1206" s="235"/>
      <c r="N1206" s="235"/>
      <c r="O1206" s="296">
        <v>69249.7844079153</v>
      </c>
      <c r="P1206" s="260">
        <f t="shared" si="58"/>
        <v>69249.7844079153</v>
      </c>
    </row>
    <row r="1207" spans="3:16" x14ac:dyDescent="0.2">
      <c r="C1207" s="235"/>
      <c r="D1207" s="261" t="s">
        <v>270</v>
      </c>
      <c r="E1207" s="216">
        <v>54970</v>
      </c>
      <c r="F1207" s="257" t="str">
        <f t="shared" si="57"/>
        <v>2050-51</v>
      </c>
      <c r="G1207" s="234"/>
      <c r="H1207" s="232" t="s">
        <v>247</v>
      </c>
      <c r="I1207" s="235">
        <f t="shared" si="56"/>
        <v>28055.521896044054</v>
      </c>
      <c r="J1207" s="258">
        <f>IFERROR(MIN('MP Calculations'!$E$29/I1207,1),"-")</f>
        <v>1</v>
      </c>
      <c r="K1207" s="259"/>
      <c r="L1207" s="235"/>
      <c r="M1207" s="235"/>
      <c r="N1207" s="235"/>
      <c r="O1207" s="296">
        <v>8974.3170760028133</v>
      </c>
      <c r="P1207" s="260">
        <f t="shared" si="58"/>
        <v>8974.3170760028133</v>
      </c>
    </row>
    <row r="1208" spans="3:16" x14ac:dyDescent="0.2">
      <c r="C1208" s="235"/>
      <c r="D1208" s="261" t="s">
        <v>271</v>
      </c>
      <c r="E1208" s="216">
        <v>54970</v>
      </c>
      <c r="F1208" s="257" t="str">
        <f t="shared" si="57"/>
        <v>2050-51</v>
      </c>
      <c r="G1208" s="234"/>
      <c r="H1208" s="232" t="s">
        <v>247</v>
      </c>
      <c r="I1208" s="235">
        <f t="shared" si="56"/>
        <v>28055.521896044054</v>
      </c>
      <c r="J1208" s="258">
        <f>IFERROR(MIN('MP Calculations'!$E$29/I1208,1),"-")</f>
        <v>1</v>
      </c>
      <c r="K1208" s="259"/>
      <c r="L1208" s="235"/>
      <c r="M1208" s="235"/>
      <c r="N1208" s="235"/>
      <c r="O1208" s="296">
        <v>234772.9911852339</v>
      </c>
      <c r="P1208" s="260">
        <f t="shared" si="58"/>
        <v>234772.9911852339</v>
      </c>
    </row>
    <row r="1209" spans="3:16" x14ac:dyDescent="0.2">
      <c r="C1209" s="235"/>
      <c r="D1209" s="261" t="s">
        <v>272</v>
      </c>
      <c r="E1209" s="216">
        <v>54970</v>
      </c>
      <c r="F1209" s="257" t="str">
        <f t="shared" si="57"/>
        <v>2050-51</v>
      </c>
      <c r="G1209" s="234"/>
      <c r="H1209" s="232" t="s">
        <v>247</v>
      </c>
      <c r="I1209" s="235">
        <f t="shared" si="56"/>
        <v>28055.521896044054</v>
      </c>
      <c r="J1209" s="258">
        <f>IFERROR(MIN('MP Calculations'!$E$29/I1209,1),"-")</f>
        <v>1</v>
      </c>
      <c r="K1209" s="259"/>
      <c r="L1209" s="235"/>
      <c r="M1209" s="235"/>
      <c r="N1209" s="235"/>
      <c r="O1209" s="296">
        <v>116627.23776842339</v>
      </c>
      <c r="P1209" s="260">
        <f t="shared" si="58"/>
        <v>116627.23776842339</v>
      </c>
    </row>
    <row r="1210" spans="3:16" x14ac:dyDescent="0.2">
      <c r="C1210" s="235"/>
      <c r="D1210" s="261" t="s">
        <v>273</v>
      </c>
      <c r="E1210" s="216">
        <v>54970</v>
      </c>
      <c r="F1210" s="257" t="str">
        <f t="shared" si="57"/>
        <v>2050-51</v>
      </c>
      <c r="G1210" s="234"/>
      <c r="H1210" s="232" t="s">
        <v>247</v>
      </c>
      <c r="I1210" s="235">
        <f t="shared" si="56"/>
        <v>28055.521896044054</v>
      </c>
      <c r="J1210" s="258">
        <f>IFERROR(MIN('MP Calculations'!$E$29/I1210,1),"-")</f>
        <v>1</v>
      </c>
      <c r="K1210" s="259"/>
      <c r="L1210" s="235"/>
      <c r="M1210" s="235"/>
      <c r="N1210" s="235"/>
      <c r="O1210" s="296">
        <v>181029.47088812804</v>
      </c>
      <c r="P1210" s="260">
        <f t="shared" si="58"/>
        <v>181029.47088812804</v>
      </c>
    </row>
    <row r="1211" spans="3:16" x14ac:dyDescent="0.2">
      <c r="C1211" s="235"/>
      <c r="D1211" s="261" t="s">
        <v>274</v>
      </c>
      <c r="E1211" s="216">
        <v>54970</v>
      </c>
      <c r="F1211" s="257" t="str">
        <f t="shared" si="57"/>
        <v>2050-51</v>
      </c>
      <c r="G1211" s="234"/>
      <c r="H1211" s="232" t="s">
        <v>247</v>
      </c>
      <c r="I1211" s="235">
        <f t="shared" si="56"/>
        <v>28055.521896044054</v>
      </c>
      <c r="J1211" s="258">
        <f>IFERROR(MIN('MP Calculations'!$E$29/I1211,1),"-")</f>
        <v>1</v>
      </c>
      <c r="K1211" s="259"/>
      <c r="L1211" s="235"/>
      <c r="M1211" s="235"/>
      <c r="N1211" s="235"/>
      <c r="O1211" s="296">
        <v>151033.25750806913</v>
      </c>
      <c r="P1211" s="260">
        <f t="shared" si="58"/>
        <v>151033.25750806913</v>
      </c>
    </row>
    <row r="1212" spans="3:16" x14ac:dyDescent="0.2">
      <c r="C1212" s="235"/>
      <c r="D1212" s="261" t="s">
        <v>275</v>
      </c>
      <c r="E1212" s="216">
        <v>54970</v>
      </c>
      <c r="F1212" s="257" t="str">
        <f t="shared" si="57"/>
        <v>2050-51</v>
      </c>
      <c r="G1212" s="234"/>
      <c r="H1212" s="232" t="s">
        <v>247</v>
      </c>
      <c r="I1212" s="235">
        <f t="shared" si="56"/>
        <v>28055.521896044054</v>
      </c>
      <c r="J1212" s="258">
        <f>IFERROR(MIN('MP Calculations'!$E$29/I1212,1),"-")</f>
        <v>1</v>
      </c>
      <c r="K1212" s="259"/>
      <c r="L1212" s="235"/>
      <c r="M1212" s="235"/>
      <c r="N1212" s="235"/>
      <c r="O1212" s="296">
        <v>88673.29147052452</v>
      </c>
      <c r="P1212" s="260">
        <f t="shared" si="58"/>
        <v>88673.29147052452</v>
      </c>
    </row>
    <row r="1213" spans="3:16" x14ac:dyDescent="0.2">
      <c r="C1213" s="235"/>
      <c r="D1213" s="261" t="s">
        <v>276</v>
      </c>
      <c r="E1213" s="216">
        <v>54970</v>
      </c>
      <c r="F1213" s="257" t="str">
        <f t="shared" si="57"/>
        <v>2050-51</v>
      </c>
      <c r="G1213" s="234"/>
      <c r="H1213" s="232" t="s">
        <v>247</v>
      </c>
      <c r="I1213" s="235">
        <f t="shared" si="56"/>
        <v>28055.521896044054</v>
      </c>
      <c r="J1213" s="258">
        <f>IFERROR(MIN('MP Calculations'!$E$29/I1213,1),"-")</f>
        <v>1</v>
      </c>
      <c r="K1213" s="259"/>
      <c r="L1213" s="235"/>
      <c r="M1213" s="235"/>
      <c r="N1213" s="235"/>
      <c r="O1213" s="296">
        <v>157719.47091556693</v>
      </c>
      <c r="P1213" s="260">
        <f t="shared" si="58"/>
        <v>157719.47091556693</v>
      </c>
    </row>
    <row r="1214" spans="3:16" x14ac:dyDescent="0.2">
      <c r="C1214" s="235"/>
      <c r="D1214" s="261" t="s">
        <v>277</v>
      </c>
      <c r="E1214" s="216">
        <v>54970</v>
      </c>
      <c r="F1214" s="257" t="str">
        <f t="shared" si="57"/>
        <v>2050-51</v>
      </c>
      <c r="G1214" s="234"/>
      <c r="H1214" s="232" t="s">
        <v>247</v>
      </c>
      <c r="I1214" s="235">
        <f t="shared" si="56"/>
        <v>28055.521896044054</v>
      </c>
      <c r="J1214" s="258">
        <f>IFERROR(MIN('MP Calculations'!$E$29/I1214,1),"-")</f>
        <v>1</v>
      </c>
      <c r="K1214" s="259"/>
      <c r="L1214" s="235"/>
      <c r="M1214" s="235"/>
      <c r="N1214" s="235"/>
      <c r="O1214" s="296">
        <v>235192.30725800776</v>
      </c>
      <c r="P1214" s="260">
        <f t="shared" si="58"/>
        <v>235192.30725800776</v>
      </c>
    </row>
    <row r="1215" spans="3:16" x14ac:dyDescent="0.2">
      <c r="C1215" s="235"/>
      <c r="D1215" s="261" t="s">
        <v>278</v>
      </c>
      <c r="E1215" s="216">
        <v>54970</v>
      </c>
      <c r="F1215" s="257" t="str">
        <f t="shared" si="57"/>
        <v>2050-51</v>
      </c>
      <c r="G1215" s="234"/>
      <c r="H1215" s="232" t="s">
        <v>247</v>
      </c>
      <c r="I1215" s="235">
        <f t="shared" si="56"/>
        <v>28055.521896044054</v>
      </c>
      <c r="J1215" s="258">
        <f>IFERROR(MIN('MP Calculations'!$E$29/I1215,1),"-")</f>
        <v>1</v>
      </c>
      <c r="K1215" s="259"/>
      <c r="L1215" s="235"/>
      <c r="M1215" s="235"/>
      <c r="N1215" s="235"/>
      <c r="O1215" s="296">
        <v>123941.53137563105</v>
      </c>
      <c r="P1215" s="260">
        <f t="shared" si="58"/>
        <v>123941.53137563105</v>
      </c>
    </row>
    <row r="1216" spans="3:16" x14ac:dyDescent="0.2">
      <c r="C1216" s="235"/>
      <c r="D1216" s="261" t="s">
        <v>279</v>
      </c>
      <c r="E1216" s="216">
        <v>54970</v>
      </c>
      <c r="F1216" s="257" t="str">
        <f t="shared" si="57"/>
        <v>2050-51</v>
      </c>
      <c r="G1216" s="234"/>
      <c r="H1216" s="232" t="s">
        <v>247</v>
      </c>
      <c r="I1216" s="235">
        <f t="shared" si="56"/>
        <v>28055.521896044054</v>
      </c>
      <c r="J1216" s="258">
        <f>IFERROR(MIN('MP Calculations'!$E$29/I1216,1),"-")</f>
        <v>1</v>
      </c>
      <c r="K1216" s="259"/>
      <c r="L1216" s="235"/>
      <c r="M1216" s="235"/>
      <c r="N1216" s="235"/>
      <c r="O1216" s="296">
        <v>184355.19158791818</v>
      </c>
      <c r="P1216" s="260">
        <f t="shared" si="58"/>
        <v>184355.19158791818</v>
      </c>
    </row>
    <row r="1217" spans="3:16" x14ac:dyDescent="0.2">
      <c r="C1217" s="235"/>
      <c r="D1217" s="261" t="s">
        <v>280</v>
      </c>
      <c r="E1217" s="216">
        <v>54970</v>
      </c>
      <c r="F1217" s="257" t="str">
        <f t="shared" si="57"/>
        <v>2050-51</v>
      </c>
      <c r="G1217" s="234"/>
      <c r="H1217" s="232" t="s">
        <v>247</v>
      </c>
      <c r="I1217" s="235">
        <f t="shared" si="56"/>
        <v>28055.521896044054</v>
      </c>
      <c r="J1217" s="258">
        <f>IFERROR(MIN('MP Calculations'!$E$29/I1217,1),"-")</f>
        <v>1</v>
      </c>
      <c r="K1217" s="259"/>
      <c r="L1217" s="235"/>
      <c r="M1217" s="235"/>
      <c r="N1217" s="235"/>
      <c r="O1217" s="296">
        <v>320114.5983688875</v>
      </c>
      <c r="P1217" s="260">
        <f t="shared" si="58"/>
        <v>320114.5983688875</v>
      </c>
    </row>
    <row r="1218" spans="3:16" x14ac:dyDescent="0.2">
      <c r="C1218" s="235"/>
      <c r="D1218" s="261" t="s">
        <v>281</v>
      </c>
      <c r="E1218" s="216">
        <v>54970</v>
      </c>
      <c r="F1218" s="257" t="str">
        <f t="shared" si="57"/>
        <v>2050-51</v>
      </c>
      <c r="G1218" s="234"/>
      <c r="H1218" s="232" t="s">
        <v>247</v>
      </c>
      <c r="I1218" s="235">
        <f t="shared" si="56"/>
        <v>28055.521896044054</v>
      </c>
      <c r="J1218" s="258">
        <f>IFERROR(MIN('MP Calculations'!$E$29/I1218,1),"-")</f>
        <v>1</v>
      </c>
      <c r="K1218" s="259"/>
      <c r="L1218" s="235"/>
      <c r="M1218" s="235"/>
      <c r="N1218" s="235"/>
      <c r="O1218" s="296">
        <v>745541.83644746942</v>
      </c>
      <c r="P1218" s="260">
        <f t="shared" si="58"/>
        <v>745541.83644746942</v>
      </c>
    </row>
    <row r="1219" spans="3:16" x14ac:dyDescent="0.2">
      <c r="C1219" s="235"/>
      <c r="D1219" s="261" t="s">
        <v>282</v>
      </c>
      <c r="E1219" s="216">
        <v>54970</v>
      </c>
      <c r="F1219" s="257" t="str">
        <f t="shared" si="57"/>
        <v>2050-51</v>
      </c>
      <c r="G1219" s="234"/>
      <c r="H1219" s="232" t="s">
        <v>247</v>
      </c>
      <c r="I1219" s="235">
        <f t="shared" si="56"/>
        <v>28055.521896044054</v>
      </c>
      <c r="J1219" s="258">
        <f>IFERROR(MIN('MP Calculations'!$E$29/I1219,1),"-")</f>
        <v>1</v>
      </c>
      <c r="K1219" s="259"/>
      <c r="L1219" s="235"/>
      <c r="M1219" s="235"/>
      <c r="N1219" s="235"/>
      <c r="O1219" s="296">
        <v>121636.09686979037</v>
      </c>
      <c r="P1219" s="260">
        <f t="shared" si="58"/>
        <v>121636.09686979037</v>
      </c>
    </row>
    <row r="1220" spans="3:16" x14ac:dyDescent="0.2">
      <c r="C1220" s="235"/>
      <c r="D1220" s="261" t="s">
        <v>283</v>
      </c>
      <c r="E1220" s="216">
        <v>54970</v>
      </c>
      <c r="F1220" s="257" t="str">
        <f t="shared" si="57"/>
        <v>2050-51</v>
      </c>
      <c r="G1220" s="234"/>
      <c r="H1220" s="232" t="s">
        <v>247</v>
      </c>
      <c r="I1220" s="235">
        <f t="shared" si="56"/>
        <v>28055.521896044054</v>
      </c>
      <c r="J1220" s="258">
        <f>IFERROR(MIN('MP Calculations'!$E$29/I1220,1),"-")</f>
        <v>1</v>
      </c>
      <c r="K1220" s="259"/>
      <c r="L1220" s="235"/>
      <c r="M1220" s="235"/>
      <c r="N1220" s="235"/>
      <c r="O1220" s="296">
        <v>138529.56044308876</v>
      </c>
      <c r="P1220" s="260">
        <f t="shared" si="58"/>
        <v>138529.56044308876</v>
      </c>
    </row>
    <row r="1221" spans="3:16" x14ac:dyDescent="0.2">
      <c r="C1221" s="235"/>
      <c r="D1221" s="261" t="s">
        <v>284</v>
      </c>
      <c r="E1221" s="216">
        <v>54970</v>
      </c>
      <c r="F1221" s="257" t="str">
        <f t="shared" si="57"/>
        <v>2050-51</v>
      </c>
      <c r="G1221" s="234"/>
      <c r="H1221" s="232" t="s">
        <v>247</v>
      </c>
      <c r="I1221" s="235">
        <f t="shared" si="56"/>
        <v>28055.521896044054</v>
      </c>
      <c r="J1221" s="258">
        <f>IFERROR(MIN('MP Calculations'!$E$29/I1221,1),"-")</f>
        <v>1</v>
      </c>
      <c r="K1221" s="259"/>
      <c r="L1221" s="235"/>
      <c r="M1221" s="235"/>
      <c r="N1221" s="235"/>
      <c r="O1221" s="296">
        <v>360669.04137117119</v>
      </c>
      <c r="P1221" s="260">
        <f t="shared" si="58"/>
        <v>360669.04137117119</v>
      </c>
    </row>
    <row r="1222" spans="3:16" x14ac:dyDescent="0.2">
      <c r="C1222" s="235"/>
      <c r="D1222" s="261" t="s">
        <v>285</v>
      </c>
      <c r="E1222" s="216">
        <v>54970</v>
      </c>
      <c r="F1222" s="257" t="str">
        <f t="shared" si="57"/>
        <v>2050-51</v>
      </c>
      <c r="G1222" s="234"/>
      <c r="H1222" s="232" t="s">
        <v>247</v>
      </c>
      <c r="I1222" s="235">
        <f t="shared" si="56"/>
        <v>28055.521896044054</v>
      </c>
      <c r="J1222" s="258">
        <f>IFERROR(MIN('MP Calculations'!$E$29/I1222,1),"-")</f>
        <v>1</v>
      </c>
      <c r="K1222" s="259"/>
      <c r="L1222" s="235"/>
      <c r="M1222" s="235"/>
      <c r="N1222" s="235"/>
      <c r="O1222" s="296">
        <v>33666.71240752576</v>
      </c>
      <c r="P1222" s="260">
        <f t="shared" si="58"/>
        <v>33666.71240752576</v>
      </c>
    </row>
    <row r="1223" spans="3:16" x14ac:dyDescent="0.2">
      <c r="C1223" s="235"/>
      <c r="D1223" s="261" t="s">
        <v>286</v>
      </c>
      <c r="E1223" s="216">
        <v>54970</v>
      </c>
      <c r="F1223" s="257" t="str">
        <f t="shared" si="57"/>
        <v>2050-51</v>
      </c>
      <c r="G1223" s="234"/>
      <c r="H1223" s="232" t="s">
        <v>247</v>
      </c>
      <c r="I1223" s="235">
        <f t="shared" si="56"/>
        <v>28055.521896044054</v>
      </c>
      <c r="J1223" s="258">
        <f>IFERROR(MIN('MP Calculations'!$E$29/I1223,1),"-")</f>
        <v>1</v>
      </c>
      <c r="K1223" s="259"/>
      <c r="L1223" s="235"/>
      <c r="M1223" s="235"/>
      <c r="N1223" s="235"/>
      <c r="O1223" s="296">
        <v>101867.09119015305</v>
      </c>
      <c r="P1223" s="260">
        <f t="shared" si="58"/>
        <v>101867.09119015305</v>
      </c>
    </row>
    <row r="1224" spans="3:16" x14ac:dyDescent="0.2">
      <c r="C1224" s="235"/>
      <c r="D1224" s="261" t="s">
        <v>287</v>
      </c>
      <c r="E1224" s="216">
        <v>54970</v>
      </c>
      <c r="F1224" s="257" t="str">
        <f t="shared" si="57"/>
        <v>2050-51</v>
      </c>
      <c r="G1224" s="234"/>
      <c r="H1224" s="232" t="s">
        <v>247</v>
      </c>
      <c r="I1224" s="235">
        <f t="shared" si="56"/>
        <v>28055.521896044054</v>
      </c>
      <c r="J1224" s="258">
        <f>IFERROR(MIN('MP Calculations'!$E$29/I1224,1),"-")</f>
        <v>1</v>
      </c>
      <c r="K1224" s="259"/>
      <c r="L1224" s="235"/>
      <c r="M1224" s="235"/>
      <c r="N1224" s="235"/>
      <c r="O1224" s="296">
        <v>53354.494385202692</v>
      </c>
      <c r="P1224" s="260">
        <f t="shared" si="58"/>
        <v>53354.494385202692</v>
      </c>
    </row>
    <row r="1225" spans="3:16" x14ac:dyDescent="0.2">
      <c r="C1225" s="235"/>
      <c r="D1225" s="261" t="s">
        <v>288</v>
      </c>
      <c r="E1225" s="216">
        <v>54970</v>
      </c>
      <c r="F1225" s="257" t="str">
        <f t="shared" si="57"/>
        <v>2050-51</v>
      </c>
      <c r="G1225" s="234"/>
      <c r="H1225" s="232" t="s">
        <v>247</v>
      </c>
      <c r="I1225" s="235">
        <f t="shared" si="56"/>
        <v>28055.521896044054</v>
      </c>
      <c r="J1225" s="258">
        <f>IFERROR(MIN('MP Calculations'!$E$29/I1225,1),"-")</f>
        <v>1</v>
      </c>
      <c r="K1225" s="259"/>
      <c r="L1225" s="235"/>
      <c r="M1225" s="235"/>
      <c r="N1225" s="235"/>
      <c r="O1225" s="296">
        <v>101020.43466073916</v>
      </c>
      <c r="P1225" s="260">
        <f t="shared" si="58"/>
        <v>101020.43466073916</v>
      </c>
    </row>
    <row r="1226" spans="3:16" x14ac:dyDescent="0.2">
      <c r="C1226" s="235"/>
      <c r="D1226" s="261" t="s">
        <v>289</v>
      </c>
      <c r="E1226" s="216">
        <v>54970</v>
      </c>
      <c r="F1226" s="257" t="str">
        <f t="shared" si="57"/>
        <v>2050-51</v>
      </c>
      <c r="G1226" s="234"/>
      <c r="H1226" s="232" t="s">
        <v>247</v>
      </c>
      <c r="I1226" s="235">
        <f t="shared" si="56"/>
        <v>28055.521896044054</v>
      </c>
      <c r="J1226" s="258">
        <f>IFERROR(MIN('MP Calculations'!$E$29/I1226,1),"-")</f>
        <v>1</v>
      </c>
      <c r="K1226" s="259"/>
      <c r="L1226" s="235"/>
      <c r="M1226" s="235"/>
      <c r="N1226" s="235"/>
      <c r="O1226" s="296">
        <v>58619.790948047063</v>
      </c>
      <c r="P1226" s="260">
        <f t="shared" si="58"/>
        <v>58619.790948047063</v>
      </c>
    </row>
    <row r="1227" spans="3:16" x14ac:dyDescent="0.2">
      <c r="C1227" s="235"/>
      <c r="D1227" s="261" t="s">
        <v>290</v>
      </c>
      <c r="E1227" s="216">
        <v>54970</v>
      </c>
      <c r="F1227" s="257" t="str">
        <f t="shared" si="57"/>
        <v>2050-51</v>
      </c>
      <c r="G1227" s="234"/>
      <c r="H1227" s="232" t="s">
        <v>247</v>
      </c>
      <c r="I1227" s="235">
        <f t="shared" si="56"/>
        <v>28055.521896044054</v>
      </c>
      <c r="J1227" s="258">
        <f>IFERROR(MIN('MP Calculations'!$E$29/I1227,1),"-")</f>
        <v>1</v>
      </c>
      <c r="K1227" s="259"/>
      <c r="L1227" s="235"/>
      <c r="M1227" s="235"/>
      <c r="N1227" s="235"/>
      <c r="O1227" s="296">
        <v>69156.489180126708</v>
      </c>
      <c r="P1227" s="260">
        <f t="shared" si="58"/>
        <v>69156.489180126708</v>
      </c>
    </row>
    <row r="1228" spans="3:16" x14ac:dyDescent="0.2">
      <c r="C1228" s="235"/>
      <c r="D1228" s="261" t="s">
        <v>291</v>
      </c>
      <c r="E1228" s="216">
        <v>54970</v>
      </c>
      <c r="F1228" s="257" t="str">
        <f t="shared" si="57"/>
        <v>2050-51</v>
      </c>
      <c r="G1228" s="234"/>
      <c r="H1228" s="232" t="s">
        <v>247</v>
      </c>
      <c r="I1228" s="235">
        <f t="shared" si="56"/>
        <v>28055.521896044054</v>
      </c>
      <c r="J1228" s="258">
        <f>IFERROR(MIN('MP Calculations'!$E$29/I1228,1),"-")</f>
        <v>1</v>
      </c>
      <c r="K1228" s="259"/>
      <c r="L1228" s="235"/>
      <c r="M1228" s="235"/>
      <c r="N1228" s="235"/>
      <c r="O1228" s="296">
        <v>169416.49982503583</v>
      </c>
      <c r="P1228" s="260">
        <f t="shared" si="58"/>
        <v>169416.49982503583</v>
      </c>
    </row>
    <row r="1229" spans="3:16" x14ac:dyDescent="0.2">
      <c r="C1229" s="235"/>
      <c r="D1229" s="261" t="s">
        <v>292</v>
      </c>
      <c r="E1229" s="216">
        <v>54970</v>
      </c>
      <c r="F1229" s="257" t="str">
        <f t="shared" si="57"/>
        <v>2050-51</v>
      </c>
      <c r="G1229" s="234"/>
      <c r="H1229" s="232" t="s">
        <v>247</v>
      </c>
      <c r="I1229" s="235">
        <f t="shared" si="56"/>
        <v>28055.521896044054</v>
      </c>
      <c r="J1229" s="258">
        <f>IFERROR(MIN('MP Calculations'!$E$29/I1229,1),"-")</f>
        <v>1</v>
      </c>
      <c r="K1229" s="259"/>
      <c r="L1229" s="235"/>
      <c r="M1229" s="235"/>
      <c r="N1229" s="235"/>
      <c r="O1229" s="296">
        <v>52984.490804723748</v>
      </c>
      <c r="P1229" s="260">
        <f t="shared" si="58"/>
        <v>52984.490804723748</v>
      </c>
    </row>
    <row r="1230" spans="3:16" x14ac:dyDescent="0.2">
      <c r="C1230" s="235"/>
      <c r="D1230" s="261" t="s">
        <v>293</v>
      </c>
      <c r="E1230" s="216">
        <v>54970</v>
      </c>
      <c r="F1230" s="257" t="str">
        <f t="shared" si="57"/>
        <v>2050-51</v>
      </c>
      <c r="G1230" s="234"/>
      <c r="H1230" s="232" t="s">
        <v>247</v>
      </c>
      <c r="I1230" s="235">
        <f t="shared" si="56"/>
        <v>28055.521896044054</v>
      </c>
      <c r="J1230" s="258">
        <f>IFERROR(MIN('MP Calculations'!$E$29/I1230,1),"-")</f>
        <v>1</v>
      </c>
      <c r="K1230" s="259"/>
      <c r="L1230" s="235"/>
      <c r="M1230" s="235"/>
      <c r="N1230" s="235"/>
      <c r="O1230" s="296">
        <v>410853.0160046969</v>
      </c>
      <c r="P1230" s="260">
        <f t="shared" si="58"/>
        <v>410853.0160046969</v>
      </c>
    </row>
    <row r="1231" spans="3:16" x14ac:dyDescent="0.2">
      <c r="C1231" s="235"/>
      <c r="D1231" s="261" t="s">
        <v>249</v>
      </c>
      <c r="E1231" s="216">
        <v>54970</v>
      </c>
      <c r="F1231" s="257" t="str">
        <f t="shared" si="57"/>
        <v>2050-51</v>
      </c>
      <c r="G1231" s="234"/>
      <c r="H1231" s="232" t="s">
        <v>247</v>
      </c>
      <c r="I1231" s="235">
        <f t="shared" si="56"/>
        <v>28055.521896044054</v>
      </c>
      <c r="J1231" s="258">
        <f>IFERROR(MIN('MP Calculations'!$E$29/I1231,1),"-")</f>
        <v>1</v>
      </c>
      <c r="K1231" s="259"/>
      <c r="L1231" s="235"/>
      <c r="M1231" s="235"/>
      <c r="N1231" s="235"/>
      <c r="O1231" s="296">
        <v>104895.54334044503</v>
      </c>
      <c r="P1231" s="260">
        <f t="shared" si="58"/>
        <v>104895.54334044503</v>
      </c>
    </row>
    <row r="1232" spans="3:16" x14ac:dyDescent="0.2">
      <c r="C1232" s="235"/>
      <c r="D1232" s="261" t="s">
        <v>250</v>
      </c>
      <c r="E1232" s="216">
        <v>54970</v>
      </c>
      <c r="F1232" s="257" t="str">
        <f t="shared" si="57"/>
        <v>2050-51</v>
      </c>
      <c r="G1232" s="234"/>
      <c r="H1232" s="232" t="s">
        <v>247</v>
      </c>
      <c r="I1232" s="235">
        <f t="shared" si="56"/>
        <v>28055.521896044054</v>
      </c>
      <c r="J1232" s="258">
        <f>IFERROR(MIN('MP Calculations'!$E$29/I1232,1),"-")</f>
        <v>1</v>
      </c>
      <c r="K1232" s="259"/>
      <c r="L1232" s="235"/>
      <c r="M1232" s="235"/>
      <c r="N1232" s="235"/>
      <c r="O1232" s="296">
        <v>150973.5705746501</v>
      </c>
      <c r="P1232" s="260">
        <f t="shared" si="58"/>
        <v>150973.5705746501</v>
      </c>
    </row>
    <row r="1233" spans="3:16" x14ac:dyDescent="0.2">
      <c r="C1233" s="235"/>
      <c r="D1233" s="261" t="s">
        <v>251</v>
      </c>
      <c r="E1233" s="216">
        <v>54970</v>
      </c>
      <c r="F1233" s="257" t="str">
        <f t="shared" si="57"/>
        <v>2050-51</v>
      </c>
      <c r="G1233" s="234"/>
      <c r="H1233" s="232" t="s">
        <v>247</v>
      </c>
      <c r="I1233" s="235">
        <f t="shared" si="56"/>
        <v>28055.521896044054</v>
      </c>
      <c r="J1233" s="258">
        <f>IFERROR(MIN('MP Calculations'!$E$29/I1233,1),"-")</f>
        <v>1</v>
      </c>
      <c r="K1233" s="259"/>
      <c r="L1233" s="235"/>
      <c r="M1233" s="235"/>
      <c r="N1233" s="235"/>
      <c r="O1233" s="296">
        <v>37891.94691624301</v>
      </c>
      <c r="P1233" s="260">
        <f t="shared" si="58"/>
        <v>37891.94691624301</v>
      </c>
    </row>
    <row r="1234" spans="3:16" x14ac:dyDescent="0.2">
      <c r="C1234" s="235"/>
      <c r="D1234" s="261" t="s">
        <v>252</v>
      </c>
      <c r="E1234" s="216">
        <v>54970</v>
      </c>
      <c r="F1234" s="257" t="str">
        <f t="shared" si="57"/>
        <v>2050-51</v>
      </c>
      <c r="G1234" s="234"/>
      <c r="H1234" s="232" t="s">
        <v>247</v>
      </c>
      <c r="I1234" s="235">
        <f t="shared" si="56"/>
        <v>28055.521896044054</v>
      </c>
      <c r="J1234" s="258">
        <f>IFERROR(MIN('MP Calculations'!$E$29/I1234,1),"-")</f>
        <v>1</v>
      </c>
      <c r="K1234" s="259"/>
      <c r="L1234" s="235"/>
      <c r="M1234" s="235"/>
      <c r="N1234" s="235"/>
      <c r="O1234" s="296">
        <v>90156.645900299845</v>
      </c>
      <c r="P1234" s="260">
        <f t="shared" si="58"/>
        <v>90156.645900299845</v>
      </c>
    </row>
    <row r="1235" spans="3:16" x14ac:dyDescent="0.2">
      <c r="C1235" s="235"/>
      <c r="D1235" s="261" t="s">
        <v>253</v>
      </c>
      <c r="E1235" s="216">
        <v>54970</v>
      </c>
      <c r="F1235" s="257" t="str">
        <f t="shared" si="57"/>
        <v>2050-51</v>
      </c>
      <c r="G1235" s="234"/>
      <c r="H1235" s="232" t="s">
        <v>247</v>
      </c>
      <c r="I1235" s="235">
        <f t="shared" si="56"/>
        <v>28055.521896044054</v>
      </c>
      <c r="J1235" s="258">
        <f>IFERROR(MIN('MP Calculations'!$E$29/I1235,1),"-")</f>
        <v>1</v>
      </c>
      <c r="K1235" s="259"/>
      <c r="L1235" s="235"/>
      <c r="M1235" s="235"/>
      <c r="N1235" s="235"/>
      <c r="O1235" s="296">
        <v>45056.137080950677</v>
      </c>
      <c r="P1235" s="260">
        <f t="shared" si="58"/>
        <v>45056.137080950677</v>
      </c>
    </row>
    <row r="1236" spans="3:16" x14ac:dyDescent="0.2">
      <c r="C1236" s="235"/>
      <c r="D1236" s="261" t="s">
        <v>254</v>
      </c>
      <c r="E1236" s="216">
        <v>54970</v>
      </c>
      <c r="F1236" s="257" t="str">
        <f t="shared" si="57"/>
        <v>2050-51</v>
      </c>
      <c r="G1236" s="234"/>
      <c r="H1236" s="232" t="s">
        <v>247</v>
      </c>
      <c r="I1236" s="235">
        <f t="shared" si="56"/>
        <v>28055.521896044054</v>
      </c>
      <c r="J1236" s="258">
        <f>IFERROR(MIN('MP Calculations'!$E$29/I1236,1),"-")</f>
        <v>1</v>
      </c>
      <c r="K1236" s="259"/>
      <c r="L1236" s="235"/>
      <c r="M1236" s="235"/>
      <c r="N1236" s="235"/>
      <c r="O1236" s="296">
        <v>30120.932933495555</v>
      </c>
      <c r="P1236" s="260">
        <f t="shared" si="58"/>
        <v>30120.932933495555</v>
      </c>
    </row>
    <row r="1237" spans="3:16" x14ac:dyDescent="0.2">
      <c r="C1237" s="235"/>
      <c r="D1237" s="261" t="s">
        <v>255</v>
      </c>
      <c r="E1237" s="216">
        <v>54970</v>
      </c>
      <c r="F1237" s="257" t="str">
        <f t="shared" si="57"/>
        <v>2050-51</v>
      </c>
      <c r="G1237" s="234"/>
      <c r="H1237" s="232" t="s">
        <v>247</v>
      </c>
      <c r="I1237" s="235">
        <f t="shared" si="56"/>
        <v>28055.521896044054</v>
      </c>
      <c r="J1237" s="258">
        <f>IFERROR(MIN('MP Calculations'!$E$29/I1237,1),"-")</f>
        <v>1</v>
      </c>
      <c r="K1237" s="259"/>
      <c r="L1237" s="235"/>
      <c r="M1237" s="235"/>
      <c r="N1237" s="235"/>
      <c r="O1237" s="296">
        <v>97221.209570271662</v>
      </c>
      <c r="P1237" s="260">
        <f t="shared" si="58"/>
        <v>97221.209570271662</v>
      </c>
    </row>
    <row r="1238" spans="3:16" x14ac:dyDescent="0.2">
      <c r="C1238" s="235"/>
      <c r="D1238" s="261" t="s">
        <v>376</v>
      </c>
      <c r="E1238" s="216">
        <v>54970</v>
      </c>
      <c r="F1238" s="257" t="str">
        <f t="shared" si="57"/>
        <v>2050-51</v>
      </c>
      <c r="G1238" s="234"/>
      <c r="H1238" s="232" t="s">
        <v>247</v>
      </c>
      <c r="I1238" s="235">
        <f t="shared" si="56"/>
        <v>28055.521896044054</v>
      </c>
      <c r="J1238" s="258">
        <f>IFERROR(MIN('MP Calculations'!$E$29/I1238,1),"-")</f>
        <v>1</v>
      </c>
      <c r="K1238" s="259"/>
      <c r="L1238" s="235"/>
      <c r="M1238" s="235"/>
      <c r="N1238" s="235"/>
      <c r="O1238" s="296">
        <v>105038.89888812088</v>
      </c>
      <c r="P1238" s="260">
        <f t="shared" si="58"/>
        <v>105038.89888812088</v>
      </c>
    </row>
    <row r="1239" spans="3:16" x14ac:dyDescent="0.2">
      <c r="C1239" s="235"/>
      <c r="D1239" s="261" t="s">
        <v>377</v>
      </c>
      <c r="E1239" s="216">
        <v>54970</v>
      </c>
      <c r="F1239" s="257" t="str">
        <f t="shared" si="57"/>
        <v>2050-51</v>
      </c>
      <c r="G1239" s="234"/>
      <c r="H1239" s="232" t="s">
        <v>247</v>
      </c>
      <c r="I1239" s="235">
        <f t="shared" ref="I1239:I1302" si="59">$I$22</f>
        <v>28055.521896044054</v>
      </c>
      <c r="J1239" s="258">
        <f>IFERROR(MIN('MP Calculations'!$E$29/I1239,1),"-")</f>
        <v>1</v>
      </c>
      <c r="K1239" s="259"/>
      <c r="L1239" s="235"/>
      <c r="M1239" s="235"/>
      <c r="N1239" s="235"/>
      <c r="O1239" s="296">
        <v>3849237.5875021</v>
      </c>
      <c r="P1239" s="260">
        <f t="shared" si="58"/>
        <v>3849237.5875021</v>
      </c>
    </row>
    <row r="1240" spans="3:16" x14ac:dyDescent="0.2">
      <c r="C1240" s="235"/>
      <c r="D1240" s="261" t="s">
        <v>443</v>
      </c>
      <c r="E1240" s="216">
        <v>54970</v>
      </c>
      <c r="F1240" s="257" t="str">
        <f t="shared" si="57"/>
        <v>2050-51</v>
      </c>
      <c r="G1240" s="234"/>
      <c r="H1240" s="232" t="s">
        <v>247</v>
      </c>
      <c r="I1240" s="235">
        <f t="shared" si="59"/>
        <v>28055.521896044054</v>
      </c>
      <c r="J1240" s="258">
        <f>IFERROR(MIN('MP Calculations'!$E$29/I1240,1),"-")</f>
        <v>1</v>
      </c>
      <c r="K1240" s="259"/>
      <c r="L1240" s="235"/>
      <c r="M1240" s="235"/>
      <c r="N1240" s="235"/>
      <c r="O1240" s="296">
        <v>6712.5294470049148</v>
      </c>
      <c r="P1240" s="260">
        <f t="shared" si="58"/>
        <v>6712.5294470049148</v>
      </c>
    </row>
    <row r="1241" spans="3:16" x14ac:dyDescent="0.2">
      <c r="C1241" s="235"/>
      <c r="D1241" s="261" t="s">
        <v>406</v>
      </c>
      <c r="E1241" s="216">
        <v>54970</v>
      </c>
      <c r="F1241" s="257" t="str">
        <f t="shared" si="57"/>
        <v>2050-51</v>
      </c>
      <c r="G1241" s="234"/>
      <c r="H1241" s="232" t="s">
        <v>247</v>
      </c>
      <c r="I1241" s="235">
        <f t="shared" si="59"/>
        <v>28055.521896044054</v>
      </c>
      <c r="J1241" s="258">
        <f>IFERROR(MIN('MP Calculations'!$E$29/I1241,1),"-")</f>
        <v>1</v>
      </c>
      <c r="K1241" s="259"/>
      <c r="L1241" s="235"/>
      <c r="M1241" s="235"/>
      <c r="N1241" s="235"/>
      <c r="O1241" s="296">
        <v>579916.39918572793</v>
      </c>
      <c r="P1241" s="260">
        <f t="shared" si="58"/>
        <v>579916.39918572793</v>
      </c>
    </row>
    <row r="1242" spans="3:16" x14ac:dyDescent="0.2">
      <c r="C1242" s="235"/>
      <c r="D1242" s="261" t="s">
        <v>435</v>
      </c>
      <c r="E1242" s="216">
        <v>54970</v>
      </c>
      <c r="F1242" s="257" t="str">
        <f t="shared" si="57"/>
        <v>2050-51</v>
      </c>
      <c r="G1242" s="234"/>
      <c r="H1242" s="232" t="s">
        <v>247</v>
      </c>
      <c r="I1242" s="235">
        <f t="shared" si="59"/>
        <v>28055.521896044054</v>
      </c>
      <c r="J1242" s="258">
        <f>IFERROR(MIN('MP Calculations'!$E$29/I1242,1),"-")</f>
        <v>1</v>
      </c>
      <c r="K1242" s="259"/>
      <c r="L1242" s="235"/>
      <c r="M1242" s="235"/>
      <c r="N1242" s="235"/>
      <c r="O1242" s="296">
        <v>36860.790466278784</v>
      </c>
      <c r="P1242" s="260">
        <f t="shared" si="58"/>
        <v>36860.790466278784</v>
      </c>
    </row>
    <row r="1243" spans="3:16" x14ac:dyDescent="0.2">
      <c r="C1243" s="235"/>
      <c r="D1243" s="261" t="s">
        <v>350</v>
      </c>
      <c r="E1243" s="216">
        <v>54970</v>
      </c>
      <c r="F1243" s="257" t="str">
        <f t="shared" si="57"/>
        <v>2050-51</v>
      </c>
      <c r="G1243" s="234"/>
      <c r="H1243" s="232" t="s">
        <v>247</v>
      </c>
      <c r="I1243" s="235">
        <f t="shared" si="59"/>
        <v>28055.521896044054</v>
      </c>
      <c r="J1243" s="258">
        <f>IFERROR(MIN('MP Calculations'!$E$29/I1243,1),"-")</f>
        <v>1</v>
      </c>
      <c r="K1243" s="259"/>
      <c r="L1243" s="235"/>
      <c r="M1243" s="235"/>
      <c r="N1243" s="235"/>
      <c r="O1243" s="296">
        <v>709955.9262974934</v>
      </c>
      <c r="P1243" s="260">
        <f t="shared" si="58"/>
        <v>709955.9262974934</v>
      </c>
    </row>
    <row r="1244" spans="3:16" x14ac:dyDescent="0.2">
      <c r="C1244" s="235"/>
      <c r="D1244" s="261" t="s">
        <v>538</v>
      </c>
      <c r="E1244" s="216">
        <v>54970</v>
      </c>
      <c r="F1244" s="257" t="str">
        <f t="shared" si="57"/>
        <v>2050-51</v>
      </c>
      <c r="G1244" s="234"/>
      <c r="H1244" s="232" t="s">
        <v>247</v>
      </c>
      <c r="I1244" s="235">
        <f t="shared" si="59"/>
        <v>28055.521896044054</v>
      </c>
      <c r="J1244" s="258">
        <f>IFERROR(MIN('MP Calculations'!$E$29/I1244,1),"-")</f>
        <v>1</v>
      </c>
      <c r="K1244" s="259"/>
      <c r="L1244" s="235"/>
      <c r="M1244" s="235"/>
      <c r="N1244" s="235"/>
      <c r="O1244" s="296">
        <v>32998662.274433121</v>
      </c>
      <c r="P1244" s="260">
        <f t="shared" si="58"/>
        <v>32998662.274433121</v>
      </c>
    </row>
    <row r="1245" spans="3:16" x14ac:dyDescent="0.2">
      <c r="C1245" s="235"/>
      <c r="D1245" s="261" t="s">
        <v>256</v>
      </c>
      <c r="E1245" s="216">
        <v>55335</v>
      </c>
      <c r="F1245" s="257" t="str">
        <f t="shared" si="57"/>
        <v>2051-52</v>
      </c>
      <c r="G1245" s="234"/>
      <c r="H1245" s="232" t="s">
        <v>247</v>
      </c>
      <c r="I1245" s="235">
        <f t="shared" si="59"/>
        <v>28055.521896044054</v>
      </c>
      <c r="J1245" s="258">
        <f>IFERROR(MIN('MP Calculations'!$E$29/I1245,1),"-")</f>
        <v>1</v>
      </c>
      <c r="K1245" s="259"/>
      <c r="L1245" s="235"/>
      <c r="M1245" s="235"/>
      <c r="N1245" s="235"/>
      <c r="O1245" s="296">
        <v>68773.151983913311</v>
      </c>
      <c r="P1245" s="260">
        <f t="shared" si="58"/>
        <v>68773.151983913311</v>
      </c>
    </row>
    <row r="1246" spans="3:16" x14ac:dyDescent="0.2">
      <c r="C1246" s="235"/>
      <c r="D1246" s="261" t="s">
        <v>257</v>
      </c>
      <c r="E1246" s="216">
        <v>55335</v>
      </c>
      <c r="F1246" s="257" t="str">
        <f t="shared" si="57"/>
        <v>2051-52</v>
      </c>
      <c r="G1246" s="234"/>
      <c r="H1246" s="232" t="s">
        <v>247</v>
      </c>
      <c r="I1246" s="235">
        <f t="shared" si="59"/>
        <v>28055.521896044054</v>
      </c>
      <c r="J1246" s="258">
        <f>IFERROR(MIN('MP Calculations'!$E$29/I1246,1),"-")</f>
        <v>1</v>
      </c>
      <c r="K1246" s="259"/>
      <c r="L1246" s="235"/>
      <c r="M1246" s="235"/>
      <c r="N1246" s="235"/>
      <c r="O1246" s="296">
        <v>926099.69766434189</v>
      </c>
      <c r="P1246" s="260">
        <f t="shared" si="58"/>
        <v>926099.69766434189</v>
      </c>
    </row>
    <row r="1247" spans="3:16" x14ac:dyDescent="0.2">
      <c r="C1247" s="235"/>
      <c r="D1247" s="261" t="s">
        <v>294</v>
      </c>
      <c r="E1247" s="216">
        <v>55335</v>
      </c>
      <c r="F1247" s="257" t="str">
        <f t="shared" si="57"/>
        <v>2051-52</v>
      </c>
      <c r="G1247" s="234"/>
      <c r="H1247" s="232" t="s">
        <v>247</v>
      </c>
      <c r="I1247" s="235">
        <f t="shared" si="59"/>
        <v>28055.521896044054</v>
      </c>
      <c r="J1247" s="258">
        <f>IFERROR(MIN('MP Calculations'!$E$29/I1247,1),"-")</f>
        <v>1</v>
      </c>
      <c r="K1247" s="259"/>
      <c r="L1247" s="235"/>
      <c r="M1247" s="235"/>
      <c r="N1247" s="235"/>
      <c r="O1247" s="296">
        <v>1099143.5784034389</v>
      </c>
      <c r="P1247" s="260">
        <f t="shared" si="58"/>
        <v>1099143.5784034389</v>
      </c>
    </row>
    <row r="1248" spans="3:16" x14ac:dyDescent="0.2">
      <c r="C1248" s="235"/>
      <c r="D1248" s="261" t="s">
        <v>490</v>
      </c>
      <c r="E1248" s="216">
        <v>55335</v>
      </c>
      <c r="F1248" s="257" t="str">
        <f t="shared" si="57"/>
        <v>2051-52</v>
      </c>
      <c r="G1248" s="234"/>
      <c r="H1248" s="232" t="s">
        <v>247</v>
      </c>
      <c r="I1248" s="235">
        <f t="shared" si="59"/>
        <v>28055.521896044054</v>
      </c>
      <c r="J1248" s="258">
        <f>IFERROR(MIN('MP Calculations'!$E$29/I1248,1),"-")</f>
        <v>1</v>
      </c>
      <c r="K1248" s="259"/>
      <c r="L1248" s="235"/>
      <c r="M1248" s="235"/>
      <c r="N1248" s="235"/>
      <c r="O1248" s="296">
        <v>7522237.4393790187</v>
      </c>
      <c r="P1248" s="260">
        <f t="shared" si="58"/>
        <v>7522237.4393790187</v>
      </c>
    </row>
    <row r="1249" spans="3:16" x14ac:dyDescent="0.2">
      <c r="C1249" s="235"/>
      <c r="D1249" s="261" t="s">
        <v>491</v>
      </c>
      <c r="E1249" s="216">
        <v>55335</v>
      </c>
      <c r="F1249" s="257" t="str">
        <f t="shared" si="57"/>
        <v>2051-52</v>
      </c>
      <c r="G1249" s="234"/>
      <c r="H1249" s="232" t="s">
        <v>247</v>
      </c>
      <c r="I1249" s="235">
        <f t="shared" si="59"/>
        <v>28055.521896044054</v>
      </c>
      <c r="J1249" s="258">
        <f>IFERROR(MIN('MP Calculations'!$E$29/I1249,1),"-")</f>
        <v>1</v>
      </c>
      <c r="K1249" s="259"/>
      <c r="L1249" s="235"/>
      <c r="M1249" s="235"/>
      <c r="N1249" s="235"/>
      <c r="O1249" s="296">
        <v>4489570.1498368327</v>
      </c>
      <c r="P1249" s="260">
        <f t="shared" si="58"/>
        <v>4489570.1498368327</v>
      </c>
    </row>
    <row r="1250" spans="3:16" x14ac:dyDescent="0.2">
      <c r="C1250" s="235"/>
      <c r="D1250" s="261" t="s">
        <v>268</v>
      </c>
      <c r="E1250" s="216">
        <v>55335</v>
      </c>
      <c r="F1250" s="257" t="str">
        <f t="shared" si="57"/>
        <v>2051-52</v>
      </c>
      <c r="G1250" s="234"/>
      <c r="H1250" s="232" t="s">
        <v>247</v>
      </c>
      <c r="I1250" s="235">
        <f t="shared" si="59"/>
        <v>28055.521896044054</v>
      </c>
      <c r="J1250" s="258">
        <f>IFERROR(MIN('MP Calculations'!$E$29/I1250,1),"-")</f>
        <v>1</v>
      </c>
      <c r="K1250" s="259"/>
      <c r="L1250" s="235"/>
      <c r="M1250" s="235"/>
      <c r="N1250" s="235"/>
      <c r="O1250" s="296">
        <v>7235.0250398262715</v>
      </c>
      <c r="P1250" s="260">
        <f t="shared" si="58"/>
        <v>7235.0250398262715</v>
      </c>
    </row>
    <row r="1251" spans="3:16" x14ac:dyDescent="0.2">
      <c r="C1251" s="235"/>
      <c r="D1251" s="261" t="s">
        <v>269</v>
      </c>
      <c r="E1251" s="216">
        <v>55335</v>
      </c>
      <c r="F1251" s="257" t="str">
        <f t="shared" si="57"/>
        <v>2051-52</v>
      </c>
      <c r="G1251" s="234"/>
      <c r="H1251" s="232" t="s">
        <v>247</v>
      </c>
      <c r="I1251" s="235">
        <f t="shared" si="59"/>
        <v>28055.521896044054</v>
      </c>
      <c r="J1251" s="258">
        <f>IFERROR(MIN('MP Calculations'!$E$29/I1251,1),"-")</f>
        <v>1</v>
      </c>
      <c r="K1251" s="259"/>
      <c r="L1251" s="235"/>
      <c r="M1251" s="235"/>
      <c r="N1251" s="235"/>
      <c r="O1251" s="296">
        <v>10787.65644557417</v>
      </c>
      <c r="P1251" s="260">
        <f t="shared" si="58"/>
        <v>10787.65644557417</v>
      </c>
    </row>
    <row r="1252" spans="3:16" x14ac:dyDescent="0.2">
      <c r="C1252" s="235"/>
      <c r="D1252" s="261" t="s">
        <v>270</v>
      </c>
      <c r="E1252" s="216">
        <v>55335</v>
      </c>
      <c r="F1252" s="257" t="str">
        <f t="shared" si="57"/>
        <v>2051-52</v>
      </c>
      <c r="G1252" s="234"/>
      <c r="H1252" s="232" t="s">
        <v>247</v>
      </c>
      <c r="I1252" s="235">
        <f t="shared" si="59"/>
        <v>28055.521896044054</v>
      </c>
      <c r="J1252" s="258">
        <f>IFERROR(MIN('MP Calculations'!$E$29/I1252,1),"-")</f>
        <v>1</v>
      </c>
      <c r="K1252" s="259"/>
      <c r="L1252" s="235"/>
      <c r="M1252" s="235"/>
      <c r="N1252" s="235"/>
      <c r="O1252" s="296">
        <v>6402.960779787275</v>
      </c>
      <c r="P1252" s="260">
        <f t="shared" si="58"/>
        <v>6402.960779787275</v>
      </c>
    </row>
    <row r="1253" spans="3:16" x14ac:dyDescent="0.2">
      <c r="C1253" s="235"/>
      <c r="D1253" s="261" t="s">
        <v>271</v>
      </c>
      <c r="E1253" s="216">
        <v>55335</v>
      </c>
      <c r="F1253" s="257" t="str">
        <f t="shared" si="57"/>
        <v>2051-52</v>
      </c>
      <c r="G1253" s="234"/>
      <c r="H1253" s="232" t="s">
        <v>247</v>
      </c>
      <c r="I1253" s="235">
        <f t="shared" si="59"/>
        <v>28055.521896044054</v>
      </c>
      <c r="J1253" s="258">
        <f>IFERROR(MIN('MP Calculations'!$E$29/I1253,1),"-")</f>
        <v>1</v>
      </c>
      <c r="K1253" s="259"/>
      <c r="L1253" s="235"/>
      <c r="M1253" s="235"/>
      <c r="N1253" s="235"/>
      <c r="O1253" s="296">
        <v>104052.93657287875</v>
      </c>
      <c r="P1253" s="260">
        <f t="shared" si="58"/>
        <v>104052.93657287875</v>
      </c>
    </row>
    <row r="1254" spans="3:16" x14ac:dyDescent="0.2">
      <c r="C1254" s="235"/>
      <c r="D1254" s="261" t="s">
        <v>272</v>
      </c>
      <c r="E1254" s="216">
        <v>55335</v>
      </c>
      <c r="F1254" s="257" t="str">
        <f t="shared" si="57"/>
        <v>2051-52</v>
      </c>
      <c r="G1254" s="234"/>
      <c r="H1254" s="232" t="s">
        <v>247</v>
      </c>
      <c r="I1254" s="235">
        <f t="shared" si="59"/>
        <v>28055.521896044054</v>
      </c>
      <c r="J1254" s="258">
        <f>IFERROR(MIN('MP Calculations'!$E$29/I1254,1),"-")</f>
        <v>1</v>
      </c>
      <c r="K1254" s="259"/>
      <c r="L1254" s="235"/>
      <c r="M1254" s="235"/>
      <c r="N1254" s="235"/>
      <c r="O1254" s="296">
        <v>51063.454988016572</v>
      </c>
      <c r="P1254" s="260">
        <f t="shared" si="58"/>
        <v>51063.454988016572</v>
      </c>
    </row>
    <row r="1255" spans="3:16" x14ac:dyDescent="0.2">
      <c r="C1255" s="235"/>
      <c r="D1255" s="261" t="s">
        <v>273</v>
      </c>
      <c r="E1255" s="216">
        <v>55335</v>
      </c>
      <c r="F1255" s="257" t="str">
        <f t="shared" si="57"/>
        <v>2051-52</v>
      </c>
      <c r="G1255" s="234"/>
      <c r="H1255" s="232" t="s">
        <v>247</v>
      </c>
      <c r="I1255" s="235">
        <f t="shared" si="59"/>
        <v>28055.521896044054</v>
      </c>
      <c r="J1255" s="258">
        <f>IFERROR(MIN('MP Calculations'!$E$29/I1255,1),"-")</f>
        <v>1</v>
      </c>
      <c r="K1255" s="259"/>
      <c r="L1255" s="235"/>
      <c r="M1255" s="235"/>
      <c r="N1255" s="235"/>
      <c r="O1255" s="296">
        <v>13899.403666175596</v>
      </c>
      <c r="P1255" s="260">
        <f t="shared" si="58"/>
        <v>13899.403666175596</v>
      </c>
    </row>
    <row r="1256" spans="3:16" x14ac:dyDescent="0.2">
      <c r="C1256" s="235"/>
      <c r="D1256" s="261" t="s">
        <v>274</v>
      </c>
      <c r="E1256" s="216">
        <v>55335</v>
      </c>
      <c r="F1256" s="257" t="str">
        <f t="shared" si="57"/>
        <v>2051-52</v>
      </c>
      <c r="G1256" s="234"/>
      <c r="H1256" s="232" t="s">
        <v>247</v>
      </c>
      <c r="I1256" s="235">
        <f t="shared" si="59"/>
        <v>28055.521896044054</v>
      </c>
      <c r="J1256" s="258">
        <f>IFERROR(MIN('MP Calculations'!$E$29/I1256,1),"-")</f>
        <v>1</v>
      </c>
      <c r="K1256" s="259"/>
      <c r="L1256" s="235"/>
      <c r="M1256" s="235"/>
      <c r="N1256" s="235"/>
      <c r="O1256" s="296">
        <v>23526.910393342037</v>
      </c>
      <c r="P1256" s="260">
        <f t="shared" si="58"/>
        <v>23526.910393342037</v>
      </c>
    </row>
    <row r="1257" spans="3:16" x14ac:dyDescent="0.2">
      <c r="C1257" s="235"/>
      <c r="D1257" s="261" t="s">
        <v>275</v>
      </c>
      <c r="E1257" s="216">
        <v>55335</v>
      </c>
      <c r="F1257" s="257" t="str">
        <f t="shared" si="57"/>
        <v>2051-52</v>
      </c>
      <c r="G1257" s="234"/>
      <c r="H1257" s="232" t="s">
        <v>247</v>
      </c>
      <c r="I1257" s="235">
        <f t="shared" si="59"/>
        <v>28055.521896044054</v>
      </c>
      <c r="J1257" s="258">
        <f>IFERROR(MIN('MP Calculations'!$E$29/I1257,1),"-")</f>
        <v>1</v>
      </c>
      <c r="K1257" s="259"/>
      <c r="L1257" s="235"/>
      <c r="M1257" s="235"/>
      <c r="N1257" s="235"/>
      <c r="O1257" s="296">
        <v>41247.190332545229</v>
      </c>
      <c r="P1257" s="260">
        <f t="shared" si="58"/>
        <v>41247.190332545229</v>
      </c>
    </row>
    <row r="1258" spans="3:16" x14ac:dyDescent="0.2">
      <c r="C1258" s="235"/>
      <c r="D1258" s="261" t="s">
        <v>276</v>
      </c>
      <c r="E1258" s="216">
        <v>55335</v>
      </c>
      <c r="F1258" s="257" t="str">
        <f t="shared" si="57"/>
        <v>2051-52</v>
      </c>
      <c r="G1258" s="234"/>
      <c r="H1258" s="232" t="s">
        <v>247</v>
      </c>
      <c r="I1258" s="235">
        <f t="shared" si="59"/>
        <v>28055.521896044054</v>
      </c>
      <c r="J1258" s="258">
        <f>IFERROR(MIN('MP Calculations'!$E$29/I1258,1),"-")</f>
        <v>1</v>
      </c>
      <c r="K1258" s="259"/>
      <c r="L1258" s="235"/>
      <c r="M1258" s="235"/>
      <c r="N1258" s="235"/>
      <c r="O1258" s="296">
        <v>37768.1310916808</v>
      </c>
      <c r="P1258" s="260">
        <f t="shared" si="58"/>
        <v>37768.1310916808</v>
      </c>
    </row>
    <row r="1259" spans="3:16" x14ac:dyDescent="0.2">
      <c r="C1259" s="235"/>
      <c r="D1259" s="261" t="s">
        <v>278</v>
      </c>
      <c r="E1259" s="216">
        <v>55335</v>
      </c>
      <c r="F1259" s="257" t="str">
        <f t="shared" si="57"/>
        <v>2051-52</v>
      </c>
      <c r="G1259" s="234"/>
      <c r="H1259" s="232" t="s">
        <v>247</v>
      </c>
      <c r="I1259" s="235">
        <f t="shared" si="59"/>
        <v>28055.521896044054</v>
      </c>
      <c r="J1259" s="258">
        <f>IFERROR(MIN('MP Calculations'!$E$29/I1259,1),"-")</f>
        <v>1</v>
      </c>
      <c r="K1259" s="259"/>
      <c r="L1259" s="235"/>
      <c r="M1259" s="235"/>
      <c r="N1259" s="235"/>
      <c r="O1259" s="296">
        <v>67304.228291433741</v>
      </c>
      <c r="P1259" s="260">
        <f t="shared" si="58"/>
        <v>67304.228291433741</v>
      </c>
    </row>
    <row r="1260" spans="3:16" x14ac:dyDescent="0.2">
      <c r="C1260" s="235"/>
      <c r="D1260" s="261" t="s">
        <v>279</v>
      </c>
      <c r="E1260" s="216">
        <v>55335</v>
      </c>
      <c r="F1260" s="257" t="str">
        <f t="shared" si="57"/>
        <v>2051-52</v>
      </c>
      <c r="G1260" s="234"/>
      <c r="H1260" s="232" t="s">
        <v>247</v>
      </c>
      <c r="I1260" s="235">
        <f t="shared" si="59"/>
        <v>28055.521896044054</v>
      </c>
      <c r="J1260" s="258">
        <f>IFERROR(MIN('MP Calculations'!$E$29/I1260,1),"-")</f>
        <v>1</v>
      </c>
      <c r="K1260" s="259"/>
      <c r="L1260" s="235"/>
      <c r="M1260" s="235"/>
      <c r="N1260" s="235"/>
      <c r="O1260" s="296">
        <v>12709.378296491297</v>
      </c>
      <c r="P1260" s="260">
        <f t="shared" si="58"/>
        <v>12709.378296491297</v>
      </c>
    </row>
    <row r="1261" spans="3:16" x14ac:dyDescent="0.2">
      <c r="C1261" s="235"/>
      <c r="D1261" s="261" t="s">
        <v>280</v>
      </c>
      <c r="E1261" s="216">
        <v>55335</v>
      </c>
      <c r="F1261" s="257" t="str">
        <f t="shared" si="57"/>
        <v>2051-52</v>
      </c>
      <c r="G1261" s="234"/>
      <c r="H1261" s="232" t="s">
        <v>247</v>
      </c>
      <c r="I1261" s="235">
        <f t="shared" si="59"/>
        <v>28055.521896044054</v>
      </c>
      <c r="J1261" s="258">
        <f>IFERROR(MIN('MP Calculations'!$E$29/I1261,1),"-")</f>
        <v>1</v>
      </c>
      <c r="K1261" s="259"/>
      <c r="L1261" s="235"/>
      <c r="M1261" s="235"/>
      <c r="N1261" s="235"/>
      <c r="O1261" s="296">
        <v>11517.202307605319</v>
      </c>
      <c r="P1261" s="260">
        <f t="shared" si="58"/>
        <v>11517.202307605319</v>
      </c>
    </row>
    <row r="1262" spans="3:16" x14ac:dyDescent="0.2">
      <c r="C1262" s="235"/>
      <c r="D1262" s="261" t="s">
        <v>281</v>
      </c>
      <c r="E1262" s="216">
        <v>55335</v>
      </c>
      <c r="F1262" s="257" t="str">
        <f t="shared" si="57"/>
        <v>2051-52</v>
      </c>
      <c r="G1262" s="234"/>
      <c r="H1262" s="232" t="s">
        <v>247</v>
      </c>
      <c r="I1262" s="235">
        <f t="shared" si="59"/>
        <v>28055.521896044054</v>
      </c>
      <c r="J1262" s="258">
        <f>IFERROR(MIN('MP Calculations'!$E$29/I1262,1),"-")</f>
        <v>1</v>
      </c>
      <c r="K1262" s="259"/>
      <c r="L1262" s="235"/>
      <c r="M1262" s="235"/>
      <c r="N1262" s="235"/>
      <c r="O1262" s="296">
        <v>622247.09702081524</v>
      </c>
      <c r="P1262" s="260">
        <f t="shared" si="58"/>
        <v>622247.09702081524</v>
      </c>
    </row>
    <row r="1263" spans="3:16" x14ac:dyDescent="0.2">
      <c r="C1263" s="235"/>
      <c r="D1263" s="261" t="s">
        <v>282</v>
      </c>
      <c r="E1263" s="216">
        <v>55335</v>
      </c>
      <c r="F1263" s="257" t="str">
        <f t="shared" si="57"/>
        <v>2051-52</v>
      </c>
      <c r="G1263" s="234"/>
      <c r="H1263" s="232" t="s">
        <v>247</v>
      </c>
      <c r="I1263" s="235">
        <f t="shared" si="59"/>
        <v>28055.521896044054</v>
      </c>
      <c r="J1263" s="258">
        <f>IFERROR(MIN('MP Calculations'!$E$29/I1263,1),"-")</f>
        <v>1</v>
      </c>
      <c r="K1263" s="259"/>
      <c r="L1263" s="235"/>
      <c r="M1263" s="235"/>
      <c r="N1263" s="235"/>
      <c r="O1263" s="296">
        <v>24079.154661679117</v>
      </c>
      <c r="P1263" s="260">
        <f t="shared" si="58"/>
        <v>24079.154661679117</v>
      </c>
    </row>
    <row r="1264" spans="3:16" x14ac:dyDescent="0.2">
      <c r="C1264" s="235"/>
      <c r="D1264" s="261" t="s">
        <v>284</v>
      </c>
      <c r="E1264" s="216">
        <v>55335</v>
      </c>
      <c r="F1264" s="257" t="str">
        <f t="shared" si="57"/>
        <v>2051-52</v>
      </c>
      <c r="G1264" s="234"/>
      <c r="H1264" s="232" t="s">
        <v>247</v>
      </c>
      <c r="I1264" s="235">
        <f t="shared" si="59"/>
        <v>28055.521896044054</v>
      </c>
      <c r="J1264" s="258">
        <f>IFERROR(MIN('MP Calculations'!$E$29/I1264,1),"-")</f>
        <v>1</v>
      </c>
      <c r="K1264" s="259"/>
      <c r="L1264" s="235"/>
      <c r="M1264" s="235"/>
      <c r="N1264" s="235"/>
      <c r="O1264" s="296">
        <v>159686.24939308554</v>
      </c>
      <c r="P1264" s="260">
        <f t="shared" si="58"/>
        <v>159686.24939308554</v>
      </c>
    </row>
    <row r="1265" spans="3:16" x14ac:dyDescent="0.2">
      <c r="C1265" s="235"/>
      <c r="D1265" s="261" t="s">
        <v>285</v>
      </c>
      <c r="E1265" s="216">
        <v>55335</v>
      </c>
      <c r="F1265" s="257" t="str">
        <f t="shared" si="57"/>
        <v>2051-52</v>
      </c>
      <c r="G1265" s="234"/>
      <c r="H1265" s="232" t="s">
        <v>247</v>
      </c>
      <c r="I1265" s="235">
        <f t="shared" si="59"/>
        <v>28055.521896044054</v>
      </c>
      <c r="J1265" s="258">
        <f>IFERROR(MIN('MP Calculations'!$E$29/I1265,1),"-")</f>
        <v>1</v>
      </c>
      <c r="K1265" s="259"/>
      <c r="L1265" s="235"/>
      <c r="M1265" s="235"/>
      <c r="N1265" s="235"/>
      <c r="O1265" s="296">
        <v>18864.478659684573</v>
      </c>
      <c r="P1265" s="260">
        <f t="shared" si="58"/>
        <v>18864.478659684573</v>
      </c>
    </row>
    <row r="1266" spans="3:16" x14ac:dyDescent="0.2">
      <c r="C1266" s="235"/>
      <c r="D1266" s="261" t="s">
        <v>286</v>
      </c>
      <c r="E1266" s="216">
        <v>55335</v>
      </c>
      <c r="F1266" s="257" t="str">
        <f t="shared" si="57"/>
        <v>2051-52</v>
      </c>
      <c r="G1266" s="234"/>
      <c r="H1266" s="232" t="s">
        <v>247</v>
      </c>
      <c r="I1266" s="235">
        <f t="shared" si="59"/>
        <v>28055.521896044054</v>
      </c>
      <c r="J1266" s="258">
        <f>IFERROR(MIN('MP Calculations'!$E$29/I1266,1),"-")</f>
        <v>1</v>
      </c>
      <c r="K1266" s="259"/>
      <c r="L1266" s="235"/>
      <c r="M1266" s="235"/>
      <c r="N1266" s="235"/>
      <c r="O1266" s="296">
        <v>57079.216545397518</v>
      </c>
      <c r="P1266" s="260">
        <f t="shared" si="58"/>
        <v>57079.216545397518</v>
      </c>
    </row>
    <row r="1267" spans="3:16" x14ac:dyDescent="0.2">
      <c r="C1267" s="235"/>
      <c r="D1267" s="261" t="s">
        <v>287</v>
      </c>
      <c r="E1267" s="216">
        <v>55335</v>
      </c>
      <c r="F1267" s="257" t="str">
        <f t="shared" si="57"/>
        <v>2051-52</v>
      </c>
      <c r="G1267" s="234"/>
      <c r="H1267" s="232" t="s">
        <v>247</v>
      </c>
      <c r="I1267" s="235">
        <f t="shared" si="59"/>
        <v>28055.521896044054</v>
      </c>
      <c r="J1267" s="258">
        <f>IFERROR(MIN('MP Calculations'!$E$29/I1267,1),"-")</f>
        <v>1</v>
      </c>
      <c r="K1267" s="259"/>
      <c r="L1267" s="235"/>
      <c r="M1267" s="235"/>
      <c r="N1267" s="235"/>
      <c r="O1267" s="296">
        <v>17364.815110174677</v>
      </c>
      <c r="P1267" s="260">
        <f t="shared" si="58"/>
        <v>17364.815110174677</v>
      </c>
    </row>
    <row r="1268" spans="3:16" x14ac:dyDescent="0.2">
      <c r="C1268" s="235"/>
      <c r="D1268" s="261" t="s">
        <v>288</v>
      </c>
      <c r="E1268" s="216">
        <v>55335</v>
      </c>
      <c r="F1268" s="257" t="str">
        <f t="shared" si="57"/>
        <v>2051-52</v>
      </c>
      <c r="G1268" s="234"/>
      <c r="H1268" s="232" t="s">
        <v>247</v>
      </c>
      <c r="I1268" s="235">
        <f t="shared" si="59"/>
        <v>28055.521896044054</v>
      </c>
      <c r="J1268" s="258">
        <f>IFERROR(MIN('MP Calculations'!$E$29/I1268,1),"-")</f>
        <v>1</v>
      </c>
      <c r="K1268" s="259"/>
      <c r="L1268" s="235"/>
      <c r="M1268" s="235"/>
      <c r="N1268" s="235"/>
      <c r="O1268" s="296">
        <v>40065.174358077347</v>
      </c>
      <c r="P1268" s="260">
        <f t="shared" si="58"/>
        <v>40065.174358077347</v>
      </c>
    </row>
    <row r="1269" spans="3:16" x14ac:dyDescent="0.2">
      <c r="C1269" s="235"/>
      <c r="D1269" s="261" t="s">
        <v>289</v>
      </c>
      <c r="E1269" s="216">
        <v>55335</v>
      </c>
      <c r="F1269" s="257" t="str">
        <f t="shared" ref="F1269:F1332" si="60">IF(E1269="","-",IF(E1269&lt;$E$15,"ERROR - date outside of range",IF(MONTH(E1269)&gt;=7,YEAR(E1269)&amp;"-"&amp;RIGHT(YEAR(E1269),2)+1,YEAR(E1269)-1&amp;"-"&amp;RIGHT(YEAR(E1269),2))))</f>
        <v>2051-52</v>
      </c>
      <c r="G1269" s="234"/>
      <c r="H1269" s="232" t="s">
        <v>247</v>
      </c>
      <c r="I1269" s="235">
        <f t="shared" si="59"/>
        <v>28055.521896044054</v>
      </c>
      <c r="J1269" s="258">
        <f>IFERROR(MIN('MP Calculations'!$E$29/I1269,1),"-")</f>
        <v>1</v>
      </c>
      <c r="K1269" s="259"/>
      <c r="L1269" s="235"/>
      <c r="M1269" s="235"/>
      <c r="N1269" s="235"/>
      <c r="O1269" s="296">
        <v>30673.370115773127</v>
      </c>
      <c r="P1269" s="260">
        <f t="shared" ref="P1269:P1332" si="61">IF(O1269="-","-",IF(E1269&lt;$E$15,0,O1269*J1269))</f>
        <v>30673.370115773127</v>
      </c>
    </row>
    <row r="1270" spans="3:16" x14ac:dyDescent="0.2">
      <c r="C1270" s="235"/>
      <c r="D1270" s="261" t="s">
        <v>290</v>
      </c>
      <c r="E1270" s="216">
        <v>55335</v>
      </c>
      <c r="F1270" s="257" t="str">
        <f t="shared" si="60"/>
        <v>2051-52</v>
      </c>
      <c r="G1270" s="234"/>
      <c r="H1270" s="232" t="s">
        <v>247</v>
      </c>
      <c r="I1270" s="235">
        <f t="shared" si="59"/>
        <v>28055.521896044054</v>
      </c>
      <c r="J1270" s="258">
        <f>IFERROR(MIN('MP Calculations'!$E$29/I1270,1),"-")</f>
        <v>1</v>
      </c>
      <c r="K1270" s="259"/>
      <c r="L1270" s="235"/>
      <c r="M1270" s="235"/>
      <c r="N1270" s="235"/>
      <c r="O1270" s="296">
        <v>171656.39710919009</v>
      </c>
      <c r="P1270" s="260">
        <f t="shared" si="61"/>
        <v>171656.39710919009</v>
      </c>
    </row>
    <row r="1271" spans="3:16" x14ac:dyDescent="0.2">
      <c r="C1271" s="235"/>
      <c r="D1271" s="261" t="s">
        <v>291</v>
      </c>
      <c r="E1271" s="216">
        <v>55335</v>
      </c>
      <c r="F1271" s="257" t="str">
        <f t="shared" si="60"/>
        <v>2051-52</v>
      </c>
      <c r="G1271" s="234"/>
      <c r="H1271" s="232" t="s">
        <v>247</v>
      </c>
      <c r="I1271" s="235">
        <f t="shared" si="59"/>
        <v>28055.521896044054</v>
      </c>
      <c r="J1271" s="258">
        <f>IFERROR(MIN('MP Calculations'!$E$29/I1271,1),"-")</f>
        <v>1</v>
      </c>
      <c r="K1271" s="259"/>
      <c r="L1271" s="235"/>
      <c r="M1271" s="235"/>
      <c r="N1271" s="235"/>
      <c r="O1271" s="296">
        <v>196944.55489921107</v>
      </c>
      <c r="P1271" s="260">
        <f t="shared" si="61"/>
        <v>196944.55489921107</v>
      </c>
    </row>
    <row r="1272" spans="3:16" x14ac:dyDescent="0.2">
      <c r="C1272" s="235"/>
      <c r="D1272" s="261" t="s">
        <v>292</v>
      </c>
      <c r="E1272" s="216">
        <v>55335</v>
      </c>
      <c r="F1272" s="257" t="str">
        <f t="shared" si="60"/>
        <v>2051-52</v>
      </c>
      <c r="G1272" s="234"/>
      <c r="H1272" s="232" t="s">
        <v>247</v>
      </c>
      <c r="I1272" s="235">
        <f t="shared" si="59"/>
        <v>28055.521896044054</v>
      </c>
      <c r="J1272" s="258">
        <f>IFERROR(MIN('MP Calculations'!$E$29/I1272,1),"-")</f>
        <v>1</v>
      </c>
      <c r="K1272" s="259"/>
      <c r="L1272" s="235"/>
      <c r="M1272" s="235"/>
      <c r="N1272" s="235"/>
      <c r="O1272" s="296">
        <v>27724.645048452083</v>
      </c>
      <c r="P1272" s="260">
        <f t="shared" si="61"/>
        <v>27724.645048452083</v>
      </c>
    </row>
    <row r="1273" spans="3:16" x14ac:dyDescent="0.2">
      <c r="C1273" s="235"/>
      <c r="D1273" s="261" t="s">
        <v>293</v>
      </c>
      <c r="E1273" s="216">
        <v>55335</v>
      </c>
      <c r="F1273" s="257" t="str">
        <f t="shared" si="60"/>
        <v>2051-52</v>
      </c>
      <c r="G1273" s="234"/>
      <c r="H1273" s="232" t="s">
        <v>247</v>
      </c>
      <c r="I1273" s="235">
        <f t="shared" si="59"/>
        <v>28055.521896044054</v>
      </c>
      <c r="J1273" s="258">
        <f>IFERROR(MIN('MP Calculations'!$E$29/I1273,1),"-")</f>
        <v>1</v>
      </c>
      <c r="K1273" s="259"/>
      <c r="L1273" s="235"/>
      <c r="M1273" s="235"/>
      <c r="N1273" s="235"/>
      <c r="O1273" s="296">
        <v>214982.79709429046</v>
      </c>
      <c r="P1273" s="260">
        <f t="shared" si="61"/>
        <v>214982.79709429046</v>
      </c>
    </row>
    <row r="1274" spans="3:16" x14ac:dyDescent="0.2">
      <c r="C1274" s="235"/>
      <c r="D1274" s="261" t="s">
        <v>249</v>
      </c>
      <c r="E1274" s="216">
        <v>55335</v>
      </c>
      <c r="F1274" s="257" t="str">
        <f t="shared" si="60"/>
        <v>2051-52</v>
      </c>
      <c r="G1274" s="234"/>
      <c r="H1274" s="232" t="s">
        <v>247</v>
      </c>
      <c r="I1274" s="235">
        <f t="shared" si="59"/>
        <v>28055.521896044054</v>
      </c>
      <c r="J1274" s="258">
        <f>IFERROR(MIN('MP Calculations'!$E$29/I1274,1),"-")</f>
        <v>1</v>
      </c>
      <c r="K1274" s="259"/>
      <c r="L1274" s="235"/>
      <c r="M1274" s="235"/>
      <c r="N1274" s="235"/>
      <c r="O1274" s="296">
        <v>103943.56060057225</v>
      </c>
      <c r="P1274" s="260">
        <f t="shared" si="61"/>
        <v>103943.56060057225</v>
      </c>
    </row>
    <row r="1275" spans="3:16" x14ac:dyDescent="0.2">
      <c r="C1275" s="235"/>
      <c r="D1275" s="261" t="s">
        <v>250</v>
      </c>
      <c r="E1275" s="216">
        <v>55335</v>
      </c>
      <c r="F1275" s="257" t="str">
        <f t="shared" si="60"/>
        <v>2051-52</v>
      </c>
      <c r="G1275" s="234"/>
      <c r="H1275" s="232" t="s">
        <v>247</v>
      </c>
      <c r="I1275" s="235">
        <f t="shared" si="59"/>
        <v>28055.521896044054</v>
      </c>
      <c r="J1275" s="258">
        <f>IFERROR(MIN('MP Calculations'!$E$29/I1275,1),"-")</f>
        <v>1</v>
      </c>
      <c r="K1275" s="259"/>
      <c r="L1275" s="235"/>
      <c r="M1275" s="235"/>
      <c r="N1275" s="235"/>
      <c r="O1275" s="296">
        <v>149603.40527699242</v>
      </c>
      <c r="P1275" s="260">
        <f t="shared" si="61"/>
        <v>149603.40527699242</v>
      </c>
    </row>
    <row r="1276" spans="3:16" x14ac:dyDescent="0.2">
      <c r="C1276" s="235"/>
      <c r="D1276" s="261" t="s">
        <v>251</v>
      </c>
      <c r="E1276" s="216">
        <v>55335</v>
      </c>
      <c r="F1276" s="257" t="str">
        <f t="shared" si="60"/>
        <v>2051-52</v>
      </c>
      <c r="G1276" s="234"/>
      <c r="H1276" s="232" t="s">
        <v>247</v>
      </c>
      <c r="I1276" s="235">
        <f t="shared" si="59"/>
        <v>28055.521896044054</v>
      </c>
      <c r="J1276" s="258">
        <f>IFERROR(MIN('MP Calculations'!$E$29/I1276,1),"-")</f>
        <v>1</v>
      </c>
      <c r="K1276" s="259"/>
      <c r="L1276" s="235"/>
      <c r="M1276" s="235"/>
      <c r="N1276" s="235"/>
      <c r="O1276" s="296">
        <v>37548.057382944506</v>
      </c>
      <c r="P1276" s="260">
        <f t="shared" si="61"/>
        <v>37548.057382944506</v>
      </c>
    </row>
    <row r="1277" spans="3:16" x14ac:dyDescent="0.2">
      <c r="C1277" s="235"/>
      <c r="D1277" s="261" t="s">
        <v>252</v>
      </c>
      <c r="E1277" s="216">
        <v>55335</v>
      </c>
      <c r="F1277" s="257" t="str">
        <f t="shared" si="60"/>
        <v>2051-52</v>
      </c>
      <c r="G1277" s="234"/>
      <c r="H1277" s="232" t="s">
        <v>247</v>
      </c>
      <c r="I1277" s="235">
        <f t="shared" si="59"/>
        <v>28055.521896044054</v>
      </c>
      <c r="J1277" s="258">
        <f>IFERROR(MIN('MP Calculations'!$E$29/I1277,1),"-")</f>
        <v>1</v>
      </c>
      <c r="K1277" s="259"/>
      <c r="L1277" s="235"/>
      <c r="M1277" s="235"/>
      <c r="N1277" s="235"/>
      <c r="O1277" s="296">
        <v>89338.426478876499</v>
      </c>
      <c r="P1277" s="260">
        <f t="shared" si="61"/>
        <v>89338.426478876499</v>
      </c>
    </row>
    <row r="1278" spans="3:16" x14ac:dyDescent="0.2">
      <c r="C1278" s="235"/>
      <c r="D1278" s="261" t="s">
        <v>253</v>
      </c>
      <c r="E1278" s="216">
        <v>55335</v>
      </c>
      <c r="F1278" s="257" t="str">
        <f t="shared" si="60"/>
        <v>2051-52</v>
      </c>
      <c r="G1278" s="234"/>
      <c r="H1278" s="232" t="s">
        <v>247</v>
      </c>
      <c r="I1278" s="235">
        <f t="shared" si="59"/>
        <v>28055.521896044054</v>
      </c>
      <c r="J1278" s="258">
        <f>IFERROR(MIN('MP Calculations'!$E$29/I1278,1),"-")</f>
        <v>1</v>
      </c>
      <c r="K1278" s="259"/>
      <c r="L1278" s="235"/>
      <c r="M1278" s="235"/>
      <c r="N1278" s="235"/>
      <c r="O1278" s="296">
        <v>44647.228718779414</v>
      </c>
      <c r="P1278" s="260">
        <f t="shared" si="61"/>
        <v>44647.228718779414</v>
      </c>
    </row>
    <row r="1279" spans="3:16" x14ac:dyDescent="0.2">
      <c r="C1279" s="235"/>
      <c r="D1279" s="261" t="s">
        <v>254</v>
      </c>
      <c r="E1279" s="216">
        <v>55335</v>
      </c>
      <c r="F1279" s="257" t="str">
        <f t="shared" si="60"/>
        <v>2051-52</v>
      </c>
      <c r="G1279" s="234"/>
      <c r="H1279" s="232" t="s">
        <v>247</v>
      </c>
      <c r="I1279" s="235">
        <f t="shared" si="59"/>
        <v>28055.521896044054</v>
      </c>
      <c r="J1279" s="258">
        <f>IFERROR(MIN('MP Calculations'!$E$29/I1279,1),"-")</f>
        <v>1</v>
      </c>
      <c r="K1279" s="259"/>
      <c r="L1279" s="235"/>
      <c r="M1279" s="235"/>
      <c r="N1279" s="235"/>
      <c r="O1279" s="296">
        <v>29847.569477352448</v>
      </c>
      <c r="P1279" s="260">
        <f t="shared" si="61"/>
        <v>29847.569477352448</v>
      </c>
    </row>
    <row r="1280" spans="3:16" x14ac:dyDescent="0.2">
      <c r="C1280" s="235"/>
      <c r="D1280" s="261" t="s">
        <v>255</v>
      </c>
      <c r="E1280" s="216">
        <v>55335</v>
      </c>
      <c r="F1280" s="257" t="str">
        <f t="shared" si="60"/>
        <v>2051-52</v>
      </c>
      <c r="G1280" s="234"/>
      <c r="H1280" s="232" t="s">
        <v>247</v>
      </c>
      <c r="I1280" s="235">
        <f t="shared" si="59"/>
        <v>28055.521896044054</v>
      </c>
      <c r="J1280" s="258">
        <f>IFERROR(MIN('MP Calculations'!$E$29/I1280,1),"-")</f>
        <v>1</v>
      </c>
      <c r="K1280" s="259"/>
      <c r="L1280" s="235"/>
      <c r="M1280" s="235"/>
      <c r="N1280" s="235"/>
      <c r="O1280" s="296">
        <v>96338.875483302269</v>
      </c>
      <c r="P1280" s="260">
        <f t="shared" si="61"/>
        <v>96338.875483302269</v>
      </c>
    </row>
    <row r="1281" spans="3:16" x14ac:dyDescent="0.2">
      <c r="C1281" s="235"/>
      <c r="D1281" s="261" t="s">
        <v>376</v>
      </c>
      <c r="E1281" s="216">
        <v>55335</v>
      </c>
      <c r="F1281" s="257" t="str">
        <f t="shared" si="60"/>
        <v>2051-52</v>
      </c>
      <c r="G1281" s="234"/>
      <c r="H1281" s="232" t="s">
        <v>247</v>
      </c>
      <c r="I1281" s="235">
        <f t="shared" si="59"/>
        <v>28055.521896044054</v>
      </c>
      <c r="J1281" s="258">
        <f>IFERROR(MIN('MP Calculations'!$E$29/I1281,1),"-")</f>
        <v>1</v>
      </c>
      <c r="K1281" s="259"/>
      <c r="L1281" s="235"/>
      <c r="M1281" s="235"/>
      <c r="N1281" s="235"/>
      <c r="O1281" s="296">
        <v>114885.27152830808</v>
      </c>
      <c r="P1281" s="260">
        <f t="shared" si="61"/>
        <v>114885.27152830808</v>
      </c>
    </row>
    <row r="1282" spans="3:16" x14ac:dyDescent="0.2">
      <c r="C1282" s="235"/>
      <c r="D1282" s="261" t="s">
        <v>377</v>
      </c>
      <c r="E1282" s="216">
        <v>55335</v>
      </c>
      <c r="F1282" s="257" t="str">
        <f t="shared" si="60"/>
        <v>2051-52</v>
      </c>
      <c r="G1282" s="234"/>
      <c r="H1282" s="232" t="s">
        <v>247</v>
      </c>
      <c r="I1282" s="235">
        <f t="shared" si="59"/>
        <v>28055.521896044054</v>
      </c>
      <c r="J1282" s="258">
        <f>IFERROR(MIN('MP Calculations'!$E$29/I1282,1),"-")</f>
        <v>1</v>
      </c>
      <c r="K1282" s="259"/>
      <c r="L1282" s="235"/>
      <c r="M1282" s="235"/>
      <c r="N1282" s="235"/>
      <c r="O1282" s="296">
        <v>4045147.3817894268</v>
      </c>
      <c r="P1282" s="260">
        <f t="shared" si="61"/>
        <v>4045147.3817894268</v>
      </c>
    </row>
    <row r="1283" spans="3:16" x14ac:dyDescent="0.2">
      <c r="C1283" s="235"/>
      <c r="D1283" s="261" t="s">
        <v>443</v>
      </c>
      <c r="E1283" s="216">
        <v>55335</v>
      </c>
      <c r="F1283" s="257" t="str">
        <f t="shared" si="60"/>
        <v>2051-52</v>
      </c>
      <c r="G1283" s="234"/>
      <c r="H1283" s="232" t="s">
        <v>247</v>
      </c>
      <c r="I1283" s="235">
        <f t="shared" si="59"/>
        <v>28055.521896044054</v>
      </c>
      <c r="J1283" s="258">
        <f>IFERROR(MIN('MP Calculations'!$E$29/I1283,1),"-")</f>
        <v>1</v>
      </c>
      <c r="K1283" s="259"/>
      <c r="L1283" s="235"/>
      <c r="M1283" s="235"/>
      <c r="N1283" s="235"/>
      <c r="O1283" s="296">
        <v>7021.7675793561011</v>
      </c>
      <c r="P1283" s="260">
        <f t="shared" si="61"/>
        <v>7021.7675793561011</v>
      </c>
    </row>
    <row r="1284" spans="3:16" x14ac:dyDescent="0.2">
      <c r="C1284" s="235"/>
      <c r="D1284" s="261" t="s">
        <v>406</v>
      </c>
      <c r="E1284" s="216">
        <v>55335</v>
      </c>
      <c r="F1284" s="257" t="str">
        <f t="shared" si="60"/>
        <v>2051-52</v>
      </c>
      <c r="G1284" s="234"/>
      <c r="H1284" s="232" t="s">
        <v>247</v>
      </c>
      <c r="I1284" s="235">
        <f t="shared" si="59"/>
        <v>28055.521896044054</v>
      </c>
      <c r="J1284" s="258">
        <f>IFERROR(MIN('MP Calculations'!$E$29/I1284,1),"-")</f>
        <v>1</v>
      </c>
      <c r="K1284" s="259"/>
      <c r="L1284" s="235"/>
      <c r="M1284" s="235"/>
      <c r="N1284" s="235"/>
      <c r="O1284" s="296">
        <v>579916.39918572793</v>
      </c>
      <c r="P1284" s="260">
        <f t="shared" si="61"/>
        <v>579916.39918572793</v>
      </c>
    </row>
    <row r="1285" spans="3:16" x14ac:dyDescent="0.2">
      <c r="C1285" s="235"/>
      <c r="D1285" s="261" t="s">
        <v>435</v>
      </c>
      <c r="E1285" s="216">
        <v>55335</v>
      </c>
      <c r="F1285" s="257" t="str">
        <f t="shared" si="60"/>
        <v>2051-52</v>
      </c>
      <c r="G1285" s="234"/>
      <c r="H1285" s="232" t="s">
        <v>247</v>
      </c>
      <c r="I1285" s="235">
        <f t="shared" si="59"/>
        <v>28055.521896044054</v>
      </c>
      <c r="J1285" s="258">
        <f>IFERROR(MIN('MP Calculations'!$E$29/I1285,1),"-")</f>
        <v>1</v>
      </c>
      <c r="K1285" s="259"/>
      <c r="L1285" s="235"/>
      <c r="M1285" s="235"/>
      <c r="N1285" s="235"/>
      <c r="O1285" s="296">
        <v>119730.14128511892</v>
      </c>
      <c r="P1285" s="260">
        <f t="shared" si="61"/>
        <v>119730.14128511892</v>
      </c>
    </row>
    <row r="1286" spans="3:16" x14ac:dyDescent="0.2">
      <c r="C1286" s="235"/>
      <c r="D1286" s="261" t="s">
        <v>350</v>
      </c>
      <c r="E1286" s="216">
        <v>55335</v>
      </c>
      <c r="F1286" s="257" t="str">
        <f t="shared" si="60"/>
        <v>2051-52</v>
      </c>
      <c r="G1286" s="234"/>
      <c r="H1286" s="232" t="s">
        <v>247</v>
      </c>
      <c r="I1286" s="235">
        <f t="shared" si="59"/>
        <v>28055.521896044054</v>
      </c>
      <c r="J1286" s="258">
        <f>IFERROR(MIN('MP Calculations'!$E$29/I1286,1),"-")</f>
        <v>1</v>
      </c>
      <c r="K1286" s="259"/>
      <c r="L1286" s="235"/>
      <c r="M1286" s="235"/>
      <c r="N1286" s="235"/>
      <c r="O1286" s="296">
        <v>720603.91350833967</v>
      </c>
      <c r="P1286" s="260">
        <f t="shared" si="61"/>
        <v>720603.91350833967</v>
      </c>
    </row>
    <row r="1287" spans="3:16" x14ac:dyDescent="0.2">
      <c r="C1287" s="235"/>
      <c r="D1287" s="261" t="s">
        <v>538</v>
      </c>
      <c r="E1287" s="216">
        <v>55335</v>
      </c>
      <c r="F1287" s="257" t="str">
        <f t="shared" si="60"/>
        <v>2051-52</v>
      </c>
      <c r="G1287" s="234"/>
      <c r="H1287" s="232" t="s">
        <v>247</v>
      </c>
      <c r="I1287" s="235">
        <f t="shared" si="59"/>
        <v>28055.521896044054</v>
      </c>
      <c r="J1287" s="258">
        <f>IFERROR(MIN('MP Calculations'!$E$29/I1287,1),"-")</f>
        <v>1</v>
      </c>
      <c r="K1287" s="259"/>
      <c r="L1287" s="235"/>
      <c r="M1287" s="235"/>
      <c r="N1287" s="235"/>
      <c r="O1287" s="296">
        <v>15801840.079955274</v>
      </c>
      <c r="P1287" s="260">
        <f t="shared" si="61"/>
        <v>15801840.079955274</v>
      </c>
    </row>
    <row r="1288" spans="3:16" x14ac:dyDescent="0.2">
      <c r="C1288" s="235"/>
      <c r="D1288" s="261" t="s">
        <v>492</v>
      </c>
      <c r="E1288" s="216">
        <v>55701</v>
      </c>
      <c r="F1288" s="257" t="str">
        <f t="shared" si="60"/>
        <v>2052-53</v>
      </c>
      <c r="G1288" s="234"/>
      <c r="H1288" s="232" t="s">
        <v>247</v>
      </c>
      <c r="I1288" s="235">
        <f t="shared" si="59"/>
        <v>28055.521896044054</v>
      </c>
      <c r="J1288" s="258">
        <f>IFERROR(MIN('MP Calculations'!$E$29/I1288,1),"-")</f>
        <v>1</v>
      </c>
      <c r="K1288" s="259"/>
      <c r="L1288" s="235"/>
      <c r="M1288" s="235"/>
      <c r="N1288" s="235"/>
      <c r="O1288" s="296">
        <v>8890653.5262947846</v>
      </c>
      <c r="P1288" s="260">
        <f t="shared" si="61"/>
        <v>8890653.5262947846</v>
      </c>
    </row>
    <row r="1289" spans="3:16" x14ac:dyDescent="0.2">
      <c r="C1289" s="235"/>
      <c r="D1289" s="261" t="s">
        <v>493</v>
      </c>
      <c r="E1289" s="216">
        <v>55701</v>
      </c>
      <c r="F1289" s="257" t="str">
        <f t="shared" si="60"/>
        <v>2052-53</v>
      </c>
      <c r="G1289" s="234"/>
      <c r="H1289" s="232" t="s">
        <v>247</v>
      </c>
      <c r="I1289" s="235">
        <f t="shared" si="59"/>
        <v>28055.521896044054</v>
      </c>
      <c r="J1289" s="258">
        <f>IFERROR(MIN('MP Calculations'!$E$29/I1289,1),"-")</f>
        <v>1</v>
      </c>
      <c r="K1289" s="259"/>
      <c r="L1289" s="235"/>
      <c r="M1289" s="235"/>
      <c r="N1289" s="235"/>
      <c r="O1289" s="296">
        <v>5088815.0032392964</v>
      </c>
      <c r="P1289" s="260">
        <f t="shared" si="61"/>
        <v>5088815.0032392964</v>
      </c>
    </row>
    <row r="1290" spans="3:16" x14ac:dyDescent="0.2">
      <c r="C1290" s="235"/>
      <c r="D1290" s="261" t="s">
        <v>494</v>
      </c>
      <c r="E1290" s="216">
        <v>55701</v>
      </c>
      <c r="F1290" s="257" t="str">
        <f t="shared" si="60"/>
        <v>2052-53</v>
      </c>
      <c r="G1290" s="234"/>
      <c r="H1290" s="232" t="s">
        <v>247</v>
      </c>
      <c r="I1290" s="235">
        <f t="shared" si="59"/>
        <v>28055.521896044054</v>
      </c>
      <c r="J1290" s="258">
        <f>IFERROR(MIN('MP Calculations'!$E$29/I1290,1),"-")</f>
        <v>1</v>
      </c>
      <c r="K1290" s="259"/>
      <c r="L1290" s="235"/>
      <c r="M1290" s="235"/>
      <c r="N1290" s="235"/>
      <c r="O1290" s="296">
        <v>3671378.568099082</v>
      </c>
      <c r="P1290" s="260">
        <f t="shared" si="61"/>
        <v>3671378.568099082</v>
      </c>
    </row>
    <row r="1291" spans="3:16" x14ac:dyDescent="0.2">
      <c r="C1291" s="235"/>
      <c r="D1291" s="261" t="s">
        <v>495</v>
      </c>
      <c r="E1291" s="216">
        <v>55701</v>
      </c>
      <c r="F1291" s="257" t="str">
        <f t="shared" si="60"/>
        <v>2052-53</v>
      </c>
      <c r="G1291" s="234"/>
      <c r="H1291" s="232" t="s">
        <v>247</v>
      </c>
      <c r="I1291" s="235">
        <f t="shared" si="59"/>
        <v>28055.521896044054</v>
      </c>
      <c r="J1291" s="258">
        <f>IFERROR(MIN('MP Calculations'!$E$29/I1291,1),"-")</f>
        <v>1</v>
      </c>
      <c r="K1291" s="259"/>
      <c r="L1291" s="235"/>
      <c r="M1291" s="235"/>
      <c r="N1291" s="235"/>
      <c r="O1291" s="296">
        <v>3018821.8237098111</v>
      </c>
      <c r="P1291" s="260">
        <f t="shared" si="61"/>
        <v>3018821.8237098111</v>
      </c>
    </row>
    <row r="1292" spans="3:16" x14ac:dyDescent="0.2">
      <c r="C1292" s="235"/>
      <c r="D1292" s="261" t="s">
        <v>496</v>
      </c>
      <c r="E1292" s="216">
        <v>55701</v>
      </c>
      <c r="F1292" s="257" t="str">
        <f t="shared" si="60"/>
        <v>2052-53</v>
      </c>
      <c r="G1292" s="234"/>
      <c r="H1292" s="232" t="s">
        <v>247</v>
      </c>
      <c r="I1292" s="235">
        <f t="shared" si="59"/>
        <v>28055.521896044054</v>
      </c>
      <c r="J1292" s="258">
        <f>IFERROR(MIN('MP Calculations'!$E$29/I1292,1),"-")</f>
        <v>1</v>
      </c>
      <c r="K1292" s="259"/>
      <c r="L1292" s="235"/>
      <c r="M1292" s="235"/>
      <c r="N1292" s="235"/>
      <c r="O1292" s="296">
        <v>5820467.1092312504</v>
      </c>
      <c r="P1292" s="260">
        <f t="shared" si="61"/>
        <v>5820467.1092312504</v>
      </c>
    </row>
    <row r="1293" spans="3:16" x14ac:dyDescent="0.2">
      <c r="C1293" s="235"/>
      <c r="D1293" s="261" t="s">
        <v>497</v>
      </c>
      <c r="E1293" s="216">
        <v>55701</v>
      </c>
      <c r="F1293" s="257" t="str">
        <f t="shared" si="60"/>
        <v>2052-53</v>
      </c>
      <c r="G1293" s="234"/>
      <c r="H1293" s="232" t="s">
        <v>247</v>
      </c>
      <c r="I1293" s="235">
        <f t="shared" si="59"/>
        <v>28055.521896044054</v>
      </c>
      <c r="J1293" s="258">
        <f>IFERROR(MIN('MP Calculations'!$E$29/I1293,1),"-")</f>
        <v>1</v>
      </c>
      <c r="K1293" s="259"/>
      <c r="L1293" s="235"/>
      <c r="M1293" s="235"/>
      <c r="N1293" s="235"/>
      <c r="O1293" s="296">
        <v>5936827.9978699749</v>
      </c>
      <c r="P1293" s="260">
        <f t="shared" si="61"/>
        <v>5936827.9978699749</v>
      </c>
    </row>
    <row r="1294" spans="3:16" x14ac:dyDescent="0.2">
      <c r="C1294" s="235"/>
      <c r="D1294" s="261" t="s">
        <v>268</v>
      </c>
      <c r="E1294" s="216">
        <v>55701</v>
      </c>
      <c r="F1294" s="257" t="str">
        <f t="shared" si="60"/>
        <v>2052-53</v>
      </c>
      <c r="G1294" s="234"/>
      <c r="H1294" s="232" t="s">
        <v>247</v>
      </c>
      <c r="I1294" s="235">
        <f t="shared" si="59"/>
        <v>28055.521896044054</v>
      </c>
      <c r="J1294" s="258">
        <f>IFERROR(MIN('MP Calculations'!$E$29/I1294,1),"-")</f>
        <v>1</v>
      </c>
      <c r="K1294" s="259"/>
      <c r="L1294" s="235"/>
      <c r="M1294" s="235"/>
      <c r="N1294" s="235"/>
      <c r="O1294" s="296">
        <v>35517.919162680235</v>
      </c>
      <c r="P1294" s="260">
        <f t="shared" si="61"/>
        <v>35517.919162680235</v>
      </c>
    </row>
    <row r="1295" spans="3:16" x14ac:dyDescent="0.2">
      <c r="C1295" s="235"/>
      <c r="D1295" s="261" t="s">
        <v>269</v>
      </c>
      <c r="E1295" s="216">
        <v>55701</v>
      </c>
      <c r="F1295" s="257" t="str">
        <f t="shared" si="60"/>
        <v>2052-53</v>
      </c>
      <c r="G1295" s="234"/>
      <c r="H1295" s="232" t="s">
        <v>247</v>
      </c>
      <c r="I1295" s="235">
        <f t="shared" si="59"/>
        <v>28055.521896044054</v>
      </c>
      <c r="J1295" s="258">
        <f>IFERROR(MIN('MP Calculations'!$E$29/I1295,1),"-")</f>
        <v>1</v>
      </c>
      <c r="K1295" s="259"/>
      <c r="L1295" s="235"/>
      <c r="M1295" s="235"/>
      <c r="N1295" s="235"/>
      <c r="O1295" s="296">
        <v>82704.077594757895</v>
      </c>
      <c r="P1295" s="260">
        <f t="shared" si="61"/>
        <v>82704.077594757895</v>
      </c>
    </row>
    <row r="1296" spans="3:16" x14ac:dyDescent="0.2">
      <c r="C1296" s="235"/>
      <c r="D1296" s="261" t="s">
        <v>270</v>
      </c>
      <c r="E1296" s="216">
        <v>55701</v>
      </c>
      <c r="F1296" s="257" t="str">
        <f t="shared" si="60"/>
        <v>2052-53</v>
      </c>
      <c r="G1296" s="234"/>
      <c r="H1296" s="232" t="s">
        <v>247</v>
      </c>
      <c r="I1296" s="235">
        <f t="shared" si="59"/>
        <v>28055.521896044054</v>
      </c>
      <c r="J1296" s="258">
        <f>IFERROR(MIN('MP Calculations'!$E$29/I1296,1),"-")</f>
        <v>1</v>
      </c>
      <c r="K1296" s="259"/>
      <c r="L1296" s="235"/>
      <c r="M1296" s="235"/>
      <c r="N1296" s="235"/>
      <c r="O1296" s="296">
        <v>23824.88156189732</v>
      </c>
      <c r="P1296" s="260">
        <f t="shared" si="61"/>
        <v>23824.88156189732</v>
      </c>
    </row>
    <row r="1297" spans="3:16" x14ac:dyDescent="0.2">
      <c r="C1297" s="235"/>
      <c r="D1297" s="261" t="s">
        <v>271</v>
      </c>
      <c r="E1297" s="216">
        <v>55701</v>
      </c>
      <c r="F1297" s="257" t="str">
        <f t="shared" si="60"/>
        <v>2052-53</v>
      </c>
      <c r="G1297" s="234"/>
      <c r="H1297" s="232" t="s">
        <v>247</v>
      </c>
      <c r="I1297" s="235">
        <f t="shared" si="59"/>
        <v>28055.521896044054</v>
      </c>
      <c r="J1297" s="258">
        <f>IFERROR(MIN('MP Calculations'!$E$29/I1297,1),"-")</f>
        <v>1</v>
      </c>
      <c r="K1297" s="259"/>
      <c r="L1297" s="235"/>
      <c r="M1297" s="235"/>
      <c r="N1297" s="235"/>
      <c r="O1297" s="296">
        <v>54084.921944542119</v>
      </c>
      <c r="P1297" s="260">
        <f t="shared" si="61"/>
        <v>54084.921944542119</v>
      </c>
    </row>
    <row r="1298" spans="3:16" x14ac:dyDescent="0.2">
      <c r="C1298" s="235"/>
      <c r="D1298" s="261" t="s">
        <v>272</v>
      </c>
      <c r="E1298" s="216">
        <v>55701</v>
      </c>
      <c r="F1298" s="257" t="str">
        <f t="shared" si="60"/>
        <v>2052-53</v>
      </c>
      <c r="G1298" s="234"/>
      <c r="H1298" s="232" t="s">
        <v>247</v>
      </c>
      <c r="I1298" s="235">
        <f t="shared" si="59"/>
        <v>28055.521896044054</v>
      </c>
      <c r="J1298" s="258">
        <f>IFERROR(MIN('MP Calculations'!$E$29/I1298,1),"-")</f>
        <v>1</v>
      </c>
      <c r="K1298" s="259"/>
      <c r="L1298" s="235"/>
      <c r="M1298" s="235"/>
      <c r="N1298" s="235"/>
      <c r="O1298" s="296">
        <v>31563.66395953788</v>
      </c>
      <c r="P1298" s="260">
        <f t="shared" si="61"/>
        <v>31563.66395953788</v>
      </c>
    </row>
    <row r="1299" spans="3:16" x14ac:dyDescent="0.2">
      <c r="C1299" s="235"/>
      <c r="D1299" s="261" t="s">
        <v>273</v>
      </c>
      <c r="E1299" s="216">
        <v>55701</v>
      </c>
      <c r="F1299" s="257" t="str">
        <f t="shared" si="60"/>
        <v>2052-53</v>
      </c>
      <c r="G1299" s="234"/>
      <c r="H1299" s="232" t="s">
        <v>247</v>
      </c>
      <c r="I1299" s="235">
        <f t="shared" si="59"/>
        <v>28055.521896044054</v>
      </c>
      <c r="J1299" s="258">
        <f>IFERROR(MIN('MP Calculations'!$E$29/I1299,1),"-")</f>
        <v>1</v>
      </c>
      <c r="K1299" s="259"/>
      <c r="L1299" s="235"/>
      <c r="M1299" s="235"/>
      <c r="N1299" s="235"/>
      <c r="O1299" s="296">
        <v>121461.8868866555</v>
      </c>
      <c r="P1299" s="260">
        <f t="shared" si="61"/>
        <v>121461.8868866555</v>
      </c>
    </row>
    <row r="1300" spans="3:16" x14ac:dyDescent="0.2">
      <c r="C1300" s="235"/>
      <c r="D1300" s="261" t="s">
        <v>274</v>
      </c>
      <c r="E1300" s="216">
        <v>55701</v>
      </c>
      <c r="F1300" s="257" t="str">
        <f t="shared" si="60"/>
        <v>2052-53</v>
      </c>
      <c r="G1300" s="234"/>
      <c r="H1300" s="232" t="s">
        <v>247</v>
      </c>
      <c r="I1300" s="235">
        <f t="shared" si="59"/>
        <v>28055.521896044054</v>
      </c>
      <c r="J1300" s="258">
        <f>IFERROR(MIN('MP Calculations'!$E$29/I1300,1),"-")</f>
        <v>1</v>
      </c>
      <c r="K1300" s="259"/>
      <c r="L1300" s="235"/>
      <c r="M1300" s="235"/>
      <c r="N1300" s="235"/>
      <c r="O1300" s="296">
        <v>83407.088445434041</v>
      </c>
      <c r="P1300" s="260">
        <f t="shared" si="61"/>
        <v>83407.088445434041</v>
      </c>
    </row>
    <row r="1301" spans="3:16" x14ac:dyDescent="0.2">
      <c r="C1301" s="235"/>
      <c r="D1301" s="261" t="s">
        <v>275</v>
      </c>
      <c r="E1301" s="216">
        <v>55701</v>
      </c>
      <c r="F1301" s="257" t="str">
        <f t="shared" si="60"/>
        <v>2052-53</v>
      </c>
      <c r="G1301" s="234"/>
      <c r="H1301" s="232" t="s">
        <v>247</v>
      </c>
      <c r="I1301" s="235">
        <f t="shared" si="59"/>
        <v>28055.521896044054</v>
      </c>
      <c r="J1301" s="258">
        <f>IFERROR(MIN('MP Calculations'!$E$29/I1301,1),"-")</f>
        <v>1</v>
      </c>
      <c r="K1301" s="259"/>
      <c r="L1301" s="235"/>
      <c r="M1301" s="235"/>
      <c r="N1301" s="235"/>
      <c r="O1301" s="296">
        <v>26888.099583567029</v>
      </c>
      <c r="P1301" s="260">
        <f t="shared" si="61"/>
        <v>26888.099583567029</v>
      </c>
    </row>
    <row r="1302" spans="3:16" x14ac:dyDescent="0.2">
      <c r="C1302" s="235"/>
      <c r="D1302" s="261" t="s">
        <v>276</v>
      </c>
      <c r="E1302" s="216">
        <v>55701</v>
      </c>
      <c r="F1302" s="257" t="str">
        <f t="shared" si="60"/>
        <v>2052-53</v>
      </c>
      <c r="G1302" s="234"/>
      <c r="H1302" s="232" t="s">
        <v>247</v>
      </c>
      <c r="I1302" s="235">
        <f t="shared" si="59"/>
        <v>28055.521896044054</v>
      </c>
      <c r="J1302" s="258">
        <f>IFERROR(MIN('MP Calculations'!$E$29/I1302,1),"-")</f>
        <v>1</v>
      </c>
      <c r="K1302" s="259"/>
      <c r="L1302" s="235"/>
      <c r="M1302" s="235"/>
      <c r="N1302" s="235"/>
      <c r="O1302" s="296">
        <v>67263.573850892208</v>
      </c>
      <c r="P1302" s="260">
        <f t="shared" si="61"/>
        <v>67263.573850892208</v>
      </c>
    </row>
    <row r="1303" spans="3:16" x14ac:dyDescent="0.2">
      <c r="C1303" s="235"/>
      <c r="D1303" s="261" t="s">
        <v>277</v>
      </c>
      <c r="E1303" s="216">
        <v>55701</v>
      </c>
      <c r="F1303" s="257" t="str">
        <f t="shared" si="60"/>
        <v>2052-53</v>
      </c>
      <c r="G1303" s="234"/>
      <c r="H1303" s="232" t="s">
        <v>247</v>
      </c>
      <c r="I1303" s="235">
        <f t="shared" ref="I1303:I1366" si="62">$I$22</f>
        <v>28055.521896044054</v>
      </c>
      <c r="J1303" s="258">
        <f>IFERROR(MIN('MP Calculations'!$E$29/I1303,1),"-")</f>
        <v>1</v>
      </c>
      <c r="K1303" s="259"/>
      <c r="L1303" s="235"/>
      <c r="M1303" s="235"/>
      <c r="N1303" s="235"/>
      <c r="O1303" s="296">
        <v>184939.30622849203</v>
      </c>
      <c r="P1303" s="260">
        <f t="shared" si="61"/>
        <v>184939.30622849203</v>
      </c>
    </row>
    <row r="1304" spans="3:16" x14ac:dyDescent="0.2">
      <c r="C1304" s="235"/>
      <c r="D1304" s="261" t="s">
        <v>278</v>
      </c>
      <c r="E1304" s="216">
        <v>55701</v>
      </c>
      <c r="F1304" s="257" t="str">
        <f t="shared" si="60"/>
        <v>2052-53</v>
      </c>
      <c r="G1304" s="234"/>
      <c r="H1304" s="232" t="s">
        <v>247</v>
      </c>
      <c r="I1304" s="235">
        <f t="shared" si="62"/>
        <v>28055.521896044054</v>
      </c>
      <c r="J1304" s="258">
        <f>IFERROR(MIN('MP Calculations'!$E$29/I1304,1),"-")</f>
        <v>1</v>
      </c>
      <c r="K1304" s="259"/>
      <c r="L1304" s="235"/>
      <c r="M1304" s="235"/>
      <c r="N1304" s="235"/>
      <c r="O1304" s="296">
        <v>260973.43227028064</v>
      </c>
      <c r="P1304" s="260">
        <f t="shared" si="61"/>
        <v>260973.43227028064</v>
      </c>
    </row>
    <row r="1305" spans="3:16" x14ac:dyDescent="0.2">
      <c r="C1305" s="235"/>
      <c r="D1305" s="261" t="s">
        <v>279</v>
      </c>
      <c r="E1305" s="216">
        <v>55701</v>
      </c>
      <c r="F1305" s="257" t="str">
        <f t="shared" si="60"/>
        <v>2052-53</v>
      </c>
      <c r="G1305" s="234"/>
      <c r="H1305" s="232" t="s">
        <v>247</v>
      </c>
      <c r="I1305" s="235">
        <f t="shared" si="62"/>
        <v>28055.521896044054</v>
      </c>
      <c r="J1305" s="258">
        <f>IFERROR(MIN('MP Calculations'!$E$29/I1305,1),"-")</f>
        <v>1</v>
      </c>
      <c r="K1305" s="259"/>
      <c r="L1305" s="235"/>
      <c r="M1305" s="235"/>
      <c r="N1305" s="235"/>
      <c r="O1305" s="296">
        <v>125865.32792750548</v>
      </c>
      <c r="P1305" s="260">
        <f t="shared" si="61"/>
        <v>125865.32792750548</v>
      </c>
    </row>
    <row r="1306" spans="3:16" x14ac:dyDescent="0.2">
      <c r="C1306" s="235"/>
      <c r="D1306" s="261" t="s">
        <v>280</v>
      </c>
      <c r="E1306" s="216">
        <v>55701</v>
      </c>
      <c r="F1306" s="257" t="str">
        <f t="shared" si="60"/>
        <v>2052-53</v>
      </c>
      <c r="G1306" s="234"/>
      <c r="H1306" s="232" t="s">
        <v>247</v>
      </c>
      <c r="I1306" s="235">
        <f t="shared" si="62"/>
        <v>28055.521896044054</v>
      </c>
      <c r="J1306" s="258">
        <f>IFERROR(MIN('MP Calculations'!$E$29/I1306,1),"-")</f>
        <v>1</v>
      </c>
      <c r="K1306" s="259"/>
      <c r="L1306" s="235"/>
      <c r="M1306" s="235"/>
      <c r="N1306" s="235"/>
      <c r="O1306" s="296">
        <v>234408.88485502792</v>
      </c>
      <c r="P1306" s="260">
        <f t="shared" si="61"/>
        <v>234408.88485502792</v>
      </c>
    </row>
    <row r="1307" spans="3:16" x14ac:dyDescent="0.2">
      <c r="C1307" s="235"/>
      <c r="D1307" s="261" t="s">
        <v>281</v>
      </c>
      <c r="E1307" s="216">
        <v>55701</v>
      </c>
      <c r="F1307" s="257" t="str">
        <f t="shared" si="60"/>
        <v>2052-53</v>
      </c>
      <c r="G1307" s="234"/>
      <c r="H1307" s="232" t="s">
        <v>247</v>
      </c>
      <c r="I1307" s="235">
        <f t="shared" si="62"/>
        <v>28055.521896044054</v>
      </c>
      <c r="J1307" s="258">
        <f>IFERROR(MIN('MP Calculations'!$E$29/I1307,1),"-")</f>
        <v>1</v>
      </c>
      <c r="K1307" s="259"/>
      <c r="L1307" s="235"/>
      <c r="M1307" s="235"/>
      <c r="N1307" s="235"/>
      <c r="O1307" s="296">
        <v>2215785.5388392331</v>
      </c>
      <c r="P1307" s="260">
        <f t="shared" si="61"/>
        <v>2215785.5388392331</v>
      </c>
    </row>
    <row r="1308" spans="3:16" x14ac:dyDescent="0.2">
      <c r="C1308" s="235"/>
      <c r="D1308" s="261" t="s">
        <v>282</v>
      </c>
      <c r="E1308" s="216">
        <v>55701</v>
      </c>
      <c r="F1308" s="257" t="str">
        <f t="shared" si="60"/>
        <v>2052-53</v>
      </c>
      <c r="G1308" s="234"/>
      <c r="H1308" s="232" t="s">
        <v>247</v>
      </c>
      <c r="I1308" s="235">
        <f t="shared" si="62"/>
        <v>28055.521896044054</v>
      </c>
      <c r="J1308" s="258">
        <f>IFERROR(MIN('MP Calculations'!$E$29/I1308,1),"-")</f>
        <v>1</v>
      </c>
      <c r="K1308" s="259"/>
      <c r="L1308" s="235"/>
      <c r="M1308" s="235"/>
      <c r="N1308" s="235"/>
      <c r="O1308" s="296">
        <v>59461.262543826022</v>
      </c>
      <c r="P1308" s="260">
        <f t="shared" si="61"/>
        <v>59461.262543826022</v>
      </c>
    </row>
    <row r="1309" spans="3:16" x14ac:dyDescent="0.2">
      <c r="C1309" s="235"/>
      <c r="D1309" s="261" t="s">
        <v>283</v>
      </c>
      <c r="E1309" s="216">
        <v>55701</v>
      </c>
      <c r="F1309" s="257" t="str">
        <f t="shared" si="60"/>
        <v>2052-53</v>
      </c>
      <c r="G1309" s="234"/>
      <c r="H1309" s="232" t="s">
        <v>247</v>
      </c>
      <c r="I1309" s="235">
        <f t="shared" si="62"/>
        <v>28055.521896044054</v>
      </c>
      <c r="J1309" s="258">
        <f>IFERROR(MIN('MP Calculations'!$E$29/I1309,1),"-")</f>
        <v>1</v>
      </c>
      <c r="K1309" s="259"/>
      <c r="L1309" s="235"/>
      <c r="M1309" s="235"/>
      <c r="N1309" s="235"/>
      <c r="O1309" s="296">
        <v>108930.26689167148</v>
      </c>
      <c r="P1309" s="260">
        <f t="shared" si="61"/>
        <v>108930.26689167148</v>
      </c>
    </row>
    <row r="1310" spans="3:16" x14ac:dyDescent="0.2">
      <c r="C1310" s="235"/>
      <c r="D1310" s="261" t="s">
        <v>284</v>
      </c>
      <c r="E1310" s="216">
        <v>55701</v>
      </c>
      <c r="F1310" s="257" t="str">
        <f t="shared" si="60"/>
        <v>2052-53</v>
      </c>
      <c r="G1310" s="234"/>
      <c r="H1310" s="232" t="s">
        <v>247</v>
      </c>
      <c r="I1310" s="235">
        <f t="shared" si="62"/>
        <v>28055.521896044054</v>
      </c>
      <c r="J1310" s="258">
        <f>IFERROR(MIN('MP Calculations'!$E$29/I1310,1),"-")</f>
        <v>1</v>
      </c>
      <c r="K1310" s="259"/>
      <c r="L1310" s="235"/>
      <c r="M1310" s="235"/>
      <c r="N1310" s="235"/>
      <c r="O1310" s="296">
        <v>410074.40025937045</v>
      </c>
      <c r="P1310" s="260">
        <f t="shared" si="61"/>
        <v>410074.40025937045</v>
      </c>
    </row>
    <row r="1311" spans="3:16" x14ac:dyDescent="0.2">
      <c r="C1311" s="235"/>
      <c r="D1311" s="261" t="s">
        <v>285</v>
      </c>
      <c r="E1311" s="216">
        <v>55701</v>
      </c>
      <c r="F1311" s="257" t="str">
        <f t="shared" si="60"/>
        <v>2052-53</v>
      </c>
      <c r="G1311" s="234"/>
      <c r="H1311" s="232" t="s">
        <v>247</v>
      </c>
      <c r="I1311" s="235">
        <f t="shared" si="62"/>
        <v>28055.521896044054</v>
      </c>
      <c r="J1311" s="258">
        <f>IFERROR(MIN('MP Calculations'!$E$29/I1311,1),"-")</f>
        <v>1</v>
      </c>
      <c r="K1311" s="259"/>
      <c r="L1311" s="235"/>
      <c r="M1311" s="235"/>
      <c r="N1311" s="235"/>
      <c r="O1311" s="296">
        <v>53621.580870391583</v>
      </c>
      <c r="P1311" s="260">
        <f t="shared" si="61"/>
        <v>53621.580870391583</v>
      </c>
    </row>
    <row r="1312" spans="3:16" x14ac:dyDescent="0.2">
      <c r="C1312" s="235"/>
      <c r="D1312" s="261" t="s">
        <v>286</v>
      </c>
      <c r="E1312" s="216">
        <v>55701</v>
      </c>
      <c r="F1312" s="257" t="str">
        <f t="shared" si="60"/>
        <v>2052-53</v>
      </c>
      <c r="G1312" s="234"/>
      <c r="H1312" s="232" t="s">
        <v>247</v>
      </c>
      <c r="I1312" s="235">
        <f t="shared" si="62"/>
        <v>28055.521896044054</v>
      </c>
      <c r="J1312" s="258">
        <f>IFERROR(MIN('MP Calculations'!$E$29/I1312,1),"-")</f>
        <v>1</v>
      </c>
      <c r="K1312" s="259"/>
      <c r="L1312" s="235"/>
      <c r="M1312" s="235"/>
      <c r="N1312" s="235"/>
      <c r="O1312" s="296">
        <v>162245.55585247237</v>
      </c>
      <c r="P1312" s="260">
        <f t="shared" si="61"/>
        <v>162245.55585247237</v>
      </c>
    </row>
    <row r="1313" spans="3:16" x14ac:dyDescent="0.2">
      <c r="C1313" s="235"/>
      <c r="D1313" s="261" t="s">
        <v>287</v>
      </c>
      <c r="E1313" s="216">
        <v>55701</v>
      </c>
      <c r="F1313" s="257" t="str">
        <f t="shared" si="60"/>
        <v>2052-53</v>
      </c>
      <c r="G1313" s="234"/>
      <c r="H1313" s="232" t="s">
        <v>247</v>
      </c>
      <c r="I1313" s="235">
        <f t="shared" si="62"/>
        <v>28055.521896044054</v>
      </c>
      <c r="J1313" s="258">
        <f>IFERROR(MIN('MP Calculations'!$E$29/I1313,1),"-")</f>
        <v>1</v>
      </c>
      <c r="K1313" s="259"/>
      <c r="L1313" s="235"/>
      <c r="M1313" s="235"/>
      <c r="N1313" s="235"/>
      <c r="O1313" s="296">
        <v>41408.089773667401</v>
      </c>
      <c r="P1313" s="260">
        <f t="shared" si="61"/>
        <v>41408.089773667401</v>
      </c>
    </row>
    <row r="1314" spans="3:16" x14ac:dyDescent="0.2">
      <c r="C1314" s="235"/>
      <c r="D1314" s="261" t="s">
        <v>288</v>
      </c>
      <c r="E1314" s="216">
        <v>55701</v>
      </c>
      <c r="F1314" s="257" t="str">
        <f t="shared" si="60"/>
        <v>2052-53</v>
      </c>
      <c r="G1314" s="234"/>
      <c r="H1314" s="232" t="s">
        <v>247</v>
      </c>
      <c r="I1314" s="235">
        <f t="shared" si="62"/>
        <v>28055.521896044054</v>
      </c>
      <c r="J1314" s="258">
        <f>IFERROR(MIN('MP Calculations'!$E$29/I1314,1),"-")</f>
        <v>1</v>
      </c>
      <c r="K1314" s="259"/>
      <c r="L1314" s="235"/>
      <c r="M1314" s="235"/>
      <c r="N1314" s="235"/>
      <c r="O1314" s="296">
        <v>103311.20996248552</v>
      </c>
      <c r="P1314" s="260">
        <f t="shared" si="61"/>
        <v>103311.20996248552</v>
      </c>
    </row>
    <row r="1315" spans="3:16" x14ac:dyDescent="0.2">
      <c r="C1315" s="235"/>
      <c r="D1315" s="261" t="s">
        <v>290</v>
      </c>
      <c r="E1315" s="216">
        <v>55701</v>
      </c>
      <c r="F1315" s="257" t="str">
        <f t="shared" si="60"/>
        <v>2052-53</v>
      </c>
      <c r="G1315" s="234"/>
      <c r="H1315" s="232" t="s">
        <v>247</v>
      </c>
      <c r="I1315" s="235">
        <f t="shared" si="62"/>
        <v>28055.521896044054</v>
      </c>
      <c r="J1315" s="258">
        <f>IFERROR(MIN('MP Calculations'!$E$29/I1315,1),"-")</f>
        <v>1</v>
      </c>
      <c r="K1315" s="259"/>
      <c r="L1315" s="235"/>
      <c r="M1315" s="235"/>
      <c r="N1315" s="235"/>
      <c r="O1315" s="296">
        <v>354768.0491986908</v>
      </c>
      <c r="P1315" s="260">
        <f t="shared" si="61"/>
        <v>354768.0491986908</v>
      </c>
    </row>
    <row r="1316" spans="3:16" x14ac:dyDescent="0.2">
      <c r="C1316" s="235"/>
      <c r="D1316" s="261" t="s">
        <v>291</v>
      </c>
      <c r="E1316" s="216">
        <v>55701</v>
      </c>
      <c r="F1316" s="257" t="str">
        <f t="shared" si="60"/>
        <v>2052-53</v>
      </c>
      <c r="G1316" s="234"/>
      <c r="H1316" s="232" t="s">
        <v>247</v>
      </c>
      <c r="I1316" s="235">
        <f t="shared" si="62"/>
        <v>28055.521896044054</v>
      </c>
      <c r="J1316" s="258">
        <f>IFERROR(MIN('MP Calculations'!$E$29/I1316,1),"-")</f>
        <v>1</v>
      </c>
      <c r="K1316" s="259"/>
      <c r="L1316" s="235"/>
      <c r="M1316" s="235"/>
      <c r="N1316" s="235"/>
      <c r="O1316" s="296">
        <v>283605.09589794587</v>
      </c>
      <c r="P1316" s="260">
        <f t="shared" si="61"/>
        <v>283605.09589794587</v>
      </c>
    </row>
    <row r="1317" spans="3:16" x14ac:dyDescent="0.2">
      <c r="C1317" s="235"/>
      <c r="D1317" s="261" t="s">
        <v>249</v>
      </c>
      <c r="E1317" s="216">
        <v>55701</v>
      </c>
      <c r="F1317" s="257" t="str">
        <f t="shared" si="60"/>
        <v>2052-53</v>
      </c>
      <c r="G1317" s="234"/>
      <c r="H1317" s="232" t="s">
        <v>247</v>
      </c>
      <c r="I1317" s="235">
        <f t="shared" si="62"/>
        <v>28055.521896044054</v>
      </c>
      <c r="J1317" s="258">
        <f>IFERROR(MIN('MP Calculations'!$E$29/I1317,1),"-")</f>
        <v>1</v>
      </c>
      <c r="K1317" s="259"/>
      <c r="L1317" s="235"/>
      <c r="M1317" s="235"/>
      <c r="N1317" s="235"/>
      <c r="O1317" s="296">
        <v>102356.9227007843</v>
      </c>
      <c r="P1317" s="260">
        <f t="shared" si="61"/>
        <v>102356.9227007843</v>
      </c>
    </row>
    <row r="1318" spans="3:16" x14ac:dyDescent="0.2">
      <c r="C1318" s="235"/>
      <c r="D1318" s="261" t="s">
        <v>250</v>
      </c>
      <c r="E1318" s="216">
        <v>55701</v>
      </c>
      <c r="F1318" s="257" t="str">
        <f t="shared" si="60"/>
        <v>2052-53</v>
      </c>
      <c r="G1318" s="234"/>
      <c r="H1318" s="232" t="s">
        <v>247</v>
      </c>
      <c r="I1318" s="235">
        <f t="shared" si="62"/>
        <v>28055.521896044054</v>
      </c>
      <c r="J1318" s="258">
        <f>IFERROR(MIN('MP Calculations'!$E$29/I1318,1),"-")</f>
        <v>1</v>
      </c>
      <c r="K1318" s="259"/>
      <c r="L1318" s="235"/>
      <c r="M1318" s="235"/>
      <c r="N1318" s="235"/>
      <c r="O1318" s="296">
        <v>147319.79644756278</v>
      </c>
      <c r="P1318" s="260">
        <f t="shared" si="61"/>
        <v>147319.79644756278</v>
      </c>
    </row>
    <row r="1319" spans="3:16" x14ac:dyDescent="0.2">
      <c r="C1319" s="235"/>
      <c r="D1319" s="261" t="s">
        <v>251</v>
      </c>
      <c r="E1319" s="216">
        <v>55701</v>
      </c>
      <c r="F1319" s="257" t="str">
        <f t="shared" si="60"/>
        <v>2052-53</v>
      </c>
      <c r="G1319" s="234"/>
      <c r="H1319" s="232" t="s">
        <v>247</v>
      </c>
      <c r="I1319" s="235">
        <f t="shared" si="62"/>
        <v>28055.521896044054</v>
      </c>
      <c r="J1319" s="258">
        <f>IFERROR(MIN('MP Calculations'!$E$29/I1319,1),"-")</f>
        <v>1</v>
      </c>
      <c r="K1319" s="259"/>
      <c r="L1319" s="235"/>
      <c r="M1319" s="235"/>
      <c r="N1319" s="235"/>
      <c r="O1319" s="296">
        <v>36974.908160780324</v>
      </c>
      <c r="P1319" s="260">
        <f t="shared" si="61"/>
        <v>36974.908160780324</v>
      </c>
    </row>
    <row r="1320" spans="3:16" x14ac:dyDescent="0.2">
      <c r="C1320" s="235"/>
      <c r="D1320" s="261" t="s">
        <v>252</v>
      </c>
      <c r="E1320" s="216">
        <v>55701</v>
      </c>
      <c r="F1320" s="257" t="str">
        <f t="shared" si="60"/>
        <v>2052-53</v>
      </c>
      <c r="G1320" s="234"/>
      <c r="H1320" s="232" t="s">
        <v>247</v>
      </c>
      <c r="I1320" s="235">
        <f t="shared" si="62"/>
        <v>28055.521896044054</v>
      </c>
      <c r="J1320" s="258">
        <f>IFERROR(MIN('MP Calculations'!$E$29/I1320,1),"-")</f>
        <v>1</v>
      </c>
      <c r="K1320" s="259"/>
      <c r="L1320" s="235"/>
      <c r="M1320" s="235"/>
      <c r="N1320" s="235"/>
      <c r="O1320" s="296">
        <v>87974.727443170908</v>
      </c>
      <c r="P1320" s="260">
        <f t="shared" si="61"/>
        <v>87974.727443170908</v>
      </c>
    </row>
    <row r="1321" spans="3:16" x14ac:dyDescent="0.2">
      <c r="C1321" s="235"/>
      <c r="D1321" s="261" t="s">
        <v>253</v>
      </c>
      <c r="E1321" s="216">
        <v>55701</v>
      </c>
      <c r="F1321" s="257" t="str">
        <f t="shared" si="60"/>
        <v>2052-53</v>
      </c>
      <c r="G1321" s="234"/>
      <c r="H1321" s="232" t="s">
        <v>247</v>
      </c>
      <c r="I1321" s="235">
        <f t="shared" si="62"/>
        <v>28055.521896044054</v>
      </c>
      <c r="J1321" s="258">
        <f>IFERROR(MIN('MP Calculations'!$E$29/I1321,1),"-")</f>
        <v>1</v>
      </c>
      <c r="K1321" s="259"/>
      <c r="L1321" s="235"/>
      <c r="M1321" s="235"/>
      <c r="N1321" s="235"/>
      <c r="O1321" s="296">
        <v>43965.714781827286</v>
      </c>
      <c r="P1321" s="260">
        <f t="shared" si="61"/>
        <v>43965.714781827286</v>
      </c>
    </row>
    <row r="1322" spans="3:16" x14ac:dyDescent="0.2">
      <c r="C1322" s="235"/>
      <c r="D1322" s="261" t="s">
        <v>254</v>
      </c>
      <c r="E1322" s="216">
        <v>55701</v>
      </c>
      <c r="F1322" s="257" t="str">
        <f t="shared" si="60"/>
        <v>2052-53</v>
      </c>
      <c r="G1322" s="234"/>
      <c r="H1322" s="232" t="s">
        <v>247</v>
      </c>
      <c r="I1322" s="235">
        <f t="shared" si="62"/>
        <v>28055.521896044054</v>
      </c>
      <c r="J1322" s="258">
        <f>IFERROR(MIN('MP Calculations'!$E$29/I1322,1),"-")</f>
        <v>1</v>
      </c>
      <c r="K1322" s="259"/>
      <c r="L1322" s="235"/>
      <c r="M1322" s="235"/>
      <c r="N1322" s="235"/>
      <c r="O1322" s="296">
        <v>29391.963717113926</v>
      </c>
      <c r="P1322" s="260">
        <f t="shared" si="61"/>
        <v>29391.963717113926</v>
      </c>
    </row>
    <row r="1323" spans="3:16" x14ac:dyDescent="0.2">
      <c r="C1323" s="235"/>
      <c r="D1323" s="261" t="s">
        <v>255</v>
      </c>
      <c r="E1323" s="216">
        <v>55701</v>
      </c>
      <c r="F1323" s="257" t="str">
        <f t="shared" si="60"/>
        <v>2052-53</v>
      </c>
      <c r="G1323" s="234"/>
      <c r="H1323" s="232" t="s">
        <v>247</v>
      </c>
      <c r="I1323" s="235">
        <f t="shared" si="62"/>
        <v>28055.521896044054</v>
      </c>
      <c r="J1323" s="258">
        <f>IFERROR(MIN('MP Calculations'!$E$29/I1323,1),"-")</f>
        <v>1</v>
      </c>
      <c r="K1323" s="259"/>
      <c r="L1323" s="235"/>
      <c r="M1323" s="235"/>
      <c r="N1323" s="235"/>
      <c r="O1323" s="296">
        <v>94868.318671686546</v>
      </c>
      <c r="P1323" s="260">
        <f t="shared" si="61"/>
        <v>94868.318671686546</v>
      </c>
    </row>
    <row r="1324" spans="3:16" x14ac:dyDescent="0.2">
      <c r="C1324" s="235"/>
      <c r="D1324" s="261" t="s">
        <v>376</v>
      </c>
      <c r="E1324" s="216">
        <v>55701</v>
      </c>
      <c r="F1324" s="257" t="str">
        <f t="shared" si="60"/>
        <v>2052-53</v>
      </c>
      <c r="G1324" s="234"/>
      <c r="H1324" s="232" t="s">
        <v>247</v>
      </c>
      <c r="I1324" s="235">
        <f t="shared" si="62"/>
        <v>28055.521896044054</v>
      </c>
      <c r="J1324" s="258">
        <f>IFERROR(MIN('MP Calculations'!$E$29/I1324,1),"-")</f>
        <v>1</v>
      </c>
      <c r="K1324" s="259"/>
      <c r="L1324" s="235"/>
      <c r="M1324" s="235"/>
      <c r="N1324" s="235"/>
      <c r="O1324" s="296">
        <v>245680.31641504873</v>
      </c>
      <c r="P1324" s="260">
        <f t="shared" si="61"/>
        <v>245680.31641504873</v>
      </c>
    </row>
    <row r="1325" spans="3:16" x14ac:dyDescent="0.2">
      <c r="C1325" s="235"/>
      <c r="D1325" s="261" t="s">
        <v>377</v>
      </c>
      <c r="E1325" s="216">
        <v>55701</v>
      </c>
      <c r="F1325" s="257" t="str">
        <f t="shared" si="60"/>
        <v>2052-53</v>
      </c>
      <c r="G1325" s="234"/>
      <c r="H1325" s="232" t="s">
        <v>247</v>
      </c>
      <c r="I1325" s="235">
        <f t="shared" si="62"/>
        <v>28055.521896044054</v>
      </c>
      <c r="J1325" s="258">
        <f>IFERROR(MIN('MP Calculations'!$E$29/I1325,1),"-")</f>
        <v>1</v>
      </c>
      <c r="K1325" s="259"/>
      <c r="L1325" s="235"/>
      <c r="M1325" s="235"/>
      <c r="N1325" s="235"/>
      <c r="O1325" s="296">
        <v>12412112.251988959</v>
      </c>
      <c r="P1325" s="260">
        <f t="shared" si="61"/>
        <v>12412112.251988959</v>
      </c>
    </row>
    <row r="1326" spans="3:16" x14ac:dyDescent="0.2">
      <c r="C1326" s="235"/>
      <c r="D1326" s="261" t="s">
        <v>443</v>
      </c>
      <c r="E1326" s="216">
        <v>55701</v>
      </c>
      <c r="F1326" s="257" t="str">
        <f t="shared" si="60"/>
        <v>2052-53</v>
      </c>
      <c r="G1326" s="234"/>
      <c r="H1326" s="232" t="s">
        <v>247</v>
      </c>
      <c r="I1326" s="235">
        <f t="shared" si="62"/>
        <v>28055.521896044054</v>
      </c>
      <c r="J1326" s="258">
        <f>IFERROR(MIN('MP Calculations'!$E$29/I1326,1),"-")</f>
        <v>1</v>
      </c>
      <c r="K1326" s="259"/>
      <c r="L1326" s="235"/>
      <c r="M1326" s="235"/>
      <c r="N1326" s="235"/>
      <c r="O1326" s="296">
        <v>21141.948835447627</v>
      </c>
      <c r="P1326" s="260">
        <f t="shared" si="61"/>
        <v>21141.948835447627</v>
      </c>
    </row>
    <row r="1327" spans="3:16" x14ac:dyDescent="0.2">
      <c r="C1327" s="235"/>
      <c r="D1327" s="261" t="s">
        <v>406</v>
      </c>
      <c r="E1327" s="216">
        <v>55701</v>
      </c>
      <c r="F1327" s="257" t="str">
        <f t="shared" si="60"/>
        <v>2052-53</v>
      </c>
      <c r="G1327" s="234"/>
      <c r="H1327" s="232" t="s">
        <v>247</v>
      </c>
      <c r="I1327" s="235">
        <f t="shared" si="62"/>
        <v>28055.521896044054</v>
      </c>
      <c r="J1327" s="258">
        <f>IFERROR(MIN('MP Calculations'!$E$29/I1327,1),"-")</f>
        <v>1</v>
      </c>
      <c r="K1327" s="259"/>
      <c r="L1327" s="235"/>
      <c r="M1327" s="235"/>
      <c r="N1327" s="235"/>
      <c r="O1327" s="296">
        <v>698389.06409462902</v>
      </c>
      <c r="P1327" s="260">
        <f t="shared" si="61"/>
        <v>698389.06409462902</v>
      </c>
    </row>
    <row r="1328" spans="3:16" x14ac:dyDescent="0.2">
      <c r="C1328" s="235"/>
      <c r="D1328" s="261" t="s">
        <v>435</v>
      </c>
      <c r="E1328" s="216">
        <v>55701</v>
      </c>
      <c r="F1328" s="257" t="str">
        <f t="shared" si="60"/>
        <v>2052-53</v>
      </c>
      <c r="G1328" s="234"/>
      <c r="H1328" s="232" t="s">
        <v>247</v>
      </c>
      <c r="I1328" s="235">
        <f t="shared" si="62"/>
        <v>28055.521896044054</v>
      </c>
      <c r="J1328" s="258">
        <f>IFERROR(MIN('MP Calculations'!$E$29/I1328,1),"-")</f>
        <v>1</v>
      </c>
      <c r="K1328" s="259"/>
      <c r="L1328" s="235"/>
      <c r="M1328" s="235"/>
      <c r="N1328" s="235"/>
      <c r="O1328" s="296">
        <v>104823.99471547184</v>
      </c>
      <c r="P1328" s="260">
        <f t="shared" si="61"/>
        <v>104823.99471547184</v>
      </c>
    </row>
    <row r="1329" spans="3:16" x14ac:dyDescent="0.2">
      <c r="C1329" s="235"/>
      <c r="D1329" s="261" t="s">
        <v>350</v>
      </c>
      <c r="E1329" s="216">
        <v>55701</v>
      </c>
      <c r="F1329" s="257" t="str">
        <f t="shared" si="60"/>
        <v>2052-53</v>
      </c>
      <c r="G1329" s="234"/>
      <c r="H1329" s="232" t="s">
        <v>247</v>
      </c>
      <c r="I1329" s="235">
        <f t="shared" si="62"/>
        <v>28055.521896044054</v>
      </c>
      <c r="J1329" s="258">
        <f>IFERROR(MIN('MP Calculations'!$E$29/I1329,1),"-")</f>
        <v>1</v>
      </c>
      <c r="K1329" s="259"/>
      <c r="L1329" s="235"/>
      <c r="M1329" s="235"/>
      <c r="N1329" s="235"/>
      <c r="O1329" s="296">
        <v>956702.30469459353</v>
      </c>
      <c r="P1329" s="260">
        <f t="shared" si="61"/>
        <v>956702.30469459353</v>
      </c>
    </row>
    <row r="1330" spans="3:16" x14ac:dyDescent="0.2">
      <c r="C1330" s="235"/>
      <c r="D1330" s="261" t="s">
        <v>538</v>
      </c>
      <c r="E1330" s="216">
        <v>55701</v>
      </c>
      <c r="F1330" s="257" t="str">
        <f t="shared" si="60"/>
        <v>2052-53</v>
      </c>
      <c r="G1330" s="234"/>
      <c r="H1330" s="232" t="s">
        <v>247</v>
      </c>
      <c r="I1330" s="235">
        <f t="shared" si="62"/>
        <v>28055.521896044054</v>
      </c>
      <c r="J1330" s="258">
        <f>IFERROR(MIN('MP Calculations'!$E$29/I1330,1),"-")</f>
        <v>1</v>
      </c>
      <c r="K1330" s="259"/>
      <c r="L1330" s="235"/>
      <c r="M1330" s="235"/>
      <c r="N1330" s="235"/>
      <c r="O1330" s="296">
        <v>55010539.964095436</v>
      </c>
      <c r="P1330" s="260">
        <f t="shared" si="61"/>
        <v>55010539.964095436</v>
      </c>
    </row>
    <row r="1331" spans="3:16" x14ac:dyDescent="0.2">
      <c r="C1331" s="235"/>
      <c r="D1331" s="261" t="s">
        <v>498</v>
      </c>
      <c r="E1331" s="216">
        <v>56066</v>
      </c>
      <c r="F1331" s="257" t="str">
        <f t="shared" si="60"/>
        <v>2053-54</v>
      </c>
      <c r="G1331" s="234"/>
      <c r="H1331" s="232" t="s">
        <v>247</v>
      </c>
      <c r="I1331" s="235">
        <f t="shared" si="62"/>
        <v>28055.521896044054</v>
      </c>
      <c r="J1331" s="258">
        <f>IFERROR(MIN('MP Calculations'!$E$29/I1331,1),"-")</f>
        <v>1</v>
      </c>
      <c r="K1331" s="259"/>
      <c r="L1331" s="235"/>
      <c r="M1331" s="235"/>
      <c r="N1331" s="235"/>
      <c r="O1331" s="296">
        <v>6266855.6291128024</v>
      </c>
      <c r="P1331" s="260">
        <f t="shared" si="61"/>
        <v>6266855.6291128024</v>
      </c>
    </row>
    <row r="1332" spans="3:16" x14ac:dyDescent="0.2">
      <c r="C1332" s="235"/>
      <c r="D1332" s="261" t="s">
        <v>499</v>
      </c>
      <c r="E1332" s="216">
        <v>56066</v>
      </c>
      <c r="F1332" s="257" t="str">
        <f t="shared" si="60"/>
        <v>2053-54</v>
      </c>
      <c r="G1332" s="234"/>
      <c r="H1332" s="232" t="s">
        <v>247</v>
      </c>
      <c r="I1332" s="235">
        <f t="shared" si="62"/>
        <v>28055.521896044054</v>
      </c>
      <c r="J1332" s="258">
        <f>IFERROR(MIN('MP Calculations'!$E$29/I1332,1),"-")</f>
        <v>1</v>
      </c>
      <c r="K1332" s="259"/>
      <c r="L1332" s="235"/>
      <c r="M1332" s="235"/>
      <c r="N1332" s="235"/>
      <c r="O1332" s="296">
        <v>4487833.211354129</v>
      </c>
      <c r="P1332" s="260">
        <f t="shared" si="61"/>
        <v>4487833.211354129</v>
      </c>
    </row>
    <row r="1333" spans="3:16" x14ac:dyDescent="0.2">
      <c r="C1333" s="235"/>
      <c r="D1333" s="261" t="s">
        <v>500</v>
      </c>
      <c r="E1333" s="216">
        <v>56066</v>
      </c>
      <c r="F1333" s="257" t="str">
        <f t="shared" ref="F1333:F1396" si="63">IF(E1333="","-",IF(E1333&lt;$E$15,"ERROR - date outside of range",IF(MONTH(E1333)&gt;=7,YEAR(E1333)&amp;"-"&amp;RIGHT(YEAR(E1333),2)+1,YEAR(E1333)-1&amp;"-"&amp;RIGHT(YEAR(E1333),2))))</f>
        <v>2053-54</v>
      </c>
      <c r="G1333" s="234"/>
      <c r="H1333" s="232" t="s">
        <v>247</v>
      </c>
      <c r="I1333" s="235">
        <f t="shared" si="62"/>
        <v>28055.521896044054</v>
      </c>
      <c r="J1333" s="258">
        <f>IFERROR(MIN('MP Calculations'!$E$29/I1333,1),"-")</f>
        <v>1</v>
      </c>
      <c r="K1333" s="259"/>
      <c r="L1333" s="235"/>
      <c r="M1333" s="235"/>
      <c r="N1333" s="235"/>
      <c r="O1333" s="296">
        <v>8018565.0453386744</v>
      </c>
      <c r="P1333" s="260">
        <f t="shared" ref="P1333:P1396" si="64">IF(O1333="-","-",IF(E1333&lt;$E$15,0,O1333*J1333))</f>
        <v>8018565.0453386744</v>
      </c>
    </row>
    <row r="1334" spans="3:16" x14ac:dyDescent="0.2">
      <c r="C1334" s="235"/>
      <c r="D1334" s="261" t="s">
        <v>501</v>
      </c>
      <c r="E1334" s="216">
        <v>56066</v>
      </c>
      <c r="F1334" s="257" t="str">
        <f t="shared" si="63"/>
        <v>2053-54</v>
      </c>
      <c r="G1334" s="234"/>
      <c r="H1334" s="232" t="s">
        <v>247</v>
      </c>
      <c r="I1334" s="235">
        <f t="shared" si="62"/>
        <v>28055.521896044054</v>
      </c>
      <c r="J1334" s="258">
        <f>IFERROR(MIN('MP Calculations'!$E$29/I1334,1),"-")</f>
        <v>1</v>
      </c>
      <c r="K1334" s="259"/>
      <c r="L1334" s="235"/>
      <c r="M1334" s="235"/>
      <c r="N1334" s="235"/>
      <c r="O1334" s="296">
        <v>5851515.3733043829</v>
      </c>
      <c r="P1334" s="260">
        <f t="shared" si="64"/>
        <v>5851515.3733043829</v>
      </c>
    </row>
    <row r="1335" spans="3:16" x14ac:dyDescent="0.2">
      <c r="C1335" s="235"/>
      <c r="D1335" s="261" t="s">
        <v>268</v>
      </c>
      <c r="E1335" s="216">
        <v>56066</v>
      </c>
      <c r="F1335" s="257" t="str">
        <f t="shared" si="63"/>
        <v>2053-54</v>
      </c>
      <c r="G1335" s="234"/>
      <c r="H1335" s="232" t="s">
        <v>247</v>
      </c>
      <c r="I1335" s="235">
        <f t="shared" si="62"/>
        <v>28055.521896044054</v>
      </c>
      <c r="J1335" s="258">
        <f>IFERROR(MIN('MP Calculations'!$E$29/I1335,1),"-")</f>
        <v>1</v>
      </c>
      <c r="K1335" s="259"/>
      <c r="L1335" s="235"/>
      <c r="M1335" s="235"/>
      <c r="N1335" s="235"/>
      <c r="O1335" s="296">
        <v>18051.831769496956</v>
      </c>
      <c r="P1335" s="260">
        <f t="shared" si="64"/>
        <v>18051.831769496956</v>
      </c>
    </row>
    <row r="1336" spans="3:16" x14ac:dyDescent="0.2">
      <c r="C1336" s="235"/>
      <c r="D1336" s="261" t="s">
        <v>269</v>
      </c>
      <c r="E1336" s="216">
        <v>56066</v>
      </c>
      <c r="F1336" s="257" t="str">
        <f t="shared" si="63"/>
        <v>2053-54</v>
      </c>
      <c r="G1336" s="234"/>
      <c r="H1336" s="232" t="s">
        <v>247</v>
      </c>
      <c r="I1336" s="235">
        <f t="shared" si="62"/>
        <v>28055.521896044054</v>
      </c>
      <c r="J1336" s="258">
        <f>IFERROR(MIN('MP Calculations'!$E$29/I1336,1),"-")</f>
        <v>1</v>
      </c>
      <c r="K1336" s="259"/>
      <c r="L1336" s="235"/>
      <c r="M1336" s="235"/>
      <c r="N1336" s="235"/>
      <c r="O1336" s="296">
        <v>42392.93294738578</v>
      </c>
      <c r="P1336" s="260">
        <f t="shared" si="64"/>
        <v>42392.93294738578</v>
      </c>
    </row>
    <row r="1337" spans="3:16" x14ac:dyDescent="0.2">
      <c r="C1337" s="235"/>
      <c r="D1337" s="261" t="s">
        <v>270</v>
      </c>
      <c r="E1337" s="216">
        <v>56066</v>
      </c>
      <c r="F1337" s="257" t="str">
        <f t="shared" si="63"/>
        <v>2053-54</v>
      </c>
      <c r="G1337" s="234"/>
      <c r="H1337" s="232" t="s">
        <v>247</v>
      </c>
      <c r="I1337" s="235">
        <f t="shared" si="62"/>
        <v>28055.521896044054</v>
      </c>
      <c r="J1337" s="258">
        <f>IFERROR(MIN('MP Calculations'!$E$29/I1337,1),"-")</f>
        <v>1</v>
      </c>
      <c r="K1337" s="259"/>
      <c r="L1337" s="235"/>
      <c r="M1337" s="235"/>
      <c r="N1337" s="235"/>
      <c r="O1337" s="296">
        <v>12017.086998853481</v>
      </c>
      <c r="P1337" s="260">
        <f t="shared" si="64"/>
        <v>12017.086998853481</v>
      </c>
    </row>
    <row r="1338" spans="3:16" x14ac:dyDescent="0.2">
      <c r="C1338" s="235"/>
      <c r="D1338" s="261" t="s">
        <v>271</v>
      </c>
      <c r="E1338" s="216">
        <v>56066</v>
      </c>
      <c r="F1338" s="257" t="str">
        <f t="shared" si="63"/>
        <v>2053-54</v>
      </c>
      <c r="G1338" s="234"/>
      <c r="H1338" s="232" t="s">
        <v>247</v>
      </c>
      <c r="I1338" s="235">
        <f t="shared" si="62"/>
        <v>28055.521896044054</v>
      </c>
      <c r="J1338" s="258">
        <f>IFERROR(MIN('MP Calculations'!$E$29/I1338,1),"-")</f>
        <v>1</v>
      </c>
      <c r="K1338" s="259"/>
      <c r="L1338" s="235"/>
      <c r="M1338" s="235"/>
      <c r="N1338" s="235"/>
      <c r="O1338" s="296">
        <v>132004.57393936251</v>
      </c>
      <c r="P1338" s="260">
        <f t="shared" si="64"/>
        <v>132004.57393936251</v>
      </c>
    </row>
    <row r="1339" spans="3:16" x14ac:dyDescent="0.2">
      <c r="C1339" s="235"/>
      <c r="D1339" s="261" t="s">
        <v>272</v>
      </c>
      <c r="E1339" s="216">
        <v>56066</v>
      </c>
      <c r="F1339" s="257" t="str">
        <f t="shared" si="63"/>
        <v>2053-54</v>
      </c>
      <c r="G1339" s="234"/>
      <c r="H1339" s="232" t="s">
        <v>247</v>
      </c>
      <c r="I1339" s="235">
        <f t="shared" si="62"/>
        <v>28055.521896044054</v>
      </c>
      <c r="J1339" s="258">
        <f>IFERROR(MIN('MP Calculations'!$E$29/I1339,1),"-")</f>
        <v>1</v>
      </c>
      <c r="K1339" s="259"/>
      <c r="L1339" s="235"/>
      <c r="M1339" s="235"/>
      <c r="N1339" s="235"/>
      <c r="O1339" s="296">
        <v>66325.943093235881</v>
      </c>
      <c r="P1339" s="260">
        <f t="shared" si="64"/>
        <v>66325.943093235881</v>
      </c>
    </row>
    <row r="1340" spans="3:16" x14ac:dyDescent="0.2">
      <c r="C1340" s="235"/>
      <c r="D1340" s="261" t="s">
        <v>273</v>
      </c>
      <c r="E1340" s="216">
        <v>56066</v>
      </c>
      <c r="F1340" s="257" t="str">
        <f t="shared" si="63"/>
        <v>2053-54</v>
      </c>
      <c r="G1340" s="234"/>
      <c r="H1340" s="232" t="s">
        <v>247</v>
      </c>
      <c r="I1340" s="235">
        <f t="shared" si="62"/>
        <v>28055.521896044054</v>
      </c>
      <c r="J1340" s="258">
        <f>IFERROR(MIN('MP Calculations'!$E$29/I1340,1),"-")</f>
        <v>1</v>
      </c>
      <c r="K1340" s="259"/>
      <c r="L1340" s="235"/>
      <c r="M1340" s="235"/>
      <c r="N1340" s="235"/>
      <c r="O1340" s="296">
        <v>78014.653685215773</v>
      </c>
      <c r="P1340" s="260">
        <f t="shared" si="64"/>
        <v>78014.653685215773</v>
      </c>
    </row>
    <row r="1341" spans="3:16" x14ac:dyDescent="0.2">
      <c r="C1341" s="235"/>
      <c r="D1341" s="261" t="s">
        <v>274</v>
      </c>
      <c r="E1341" s="216">
        <v>56066</v>
      </c>
      <c r="F1341" s="257" t="str">
        <f t="shared" si="63"/>
        <v>2053-54</v>
      </c>
      <c r="G1341" s="234"/>
      <c r="H1341" s="232" t="s">
        <v>247</v>
      </c>
      <c r="I1341" s="235">
        <f t="shared" si="62"/>
        <v>28055.521896044054</v>
      </c>
      <c r="J1341" s="258">
        <f>IFERROR(MIN('MP Calculations'!$E$29/I1341,1),"-")</f>
        <v>1</v>
      </c>
      <c r="K1341" s="259"/>
      <c r="L1341" s="235"/>
      <c r="M1341" s="235"/>
      <c r="N1341" s="235"/>
      <c r="O1341" s="296">
        <v>68477.006092219424</v>
      </c>
      <c r="P1341" s="260">
        <f t="shared" si="64"/>
        <v>68477.006092219424</v>
      </c>
    </row>
    <row r="1342" spans="3:16" x14ac:dyDescent="0.2">
      <c r="C1342" s="235"/>
      <c r="D1342" s="261" t="s">
        <v>275</v>
      </c>
      <c r="E1342" s="216">
        <v>56066</v>
      </c>
      <c r="F1342" s="257" t="str">
        <f t="shared" si="63"/>
        <v>2053-54</v>
      </c>
      <c r="G1342" s="234"/>
      <c r="H1342" s="232" t="s">
        <v>247</v>
      </c>
      <c r="I1342" s="235">
        <f t="shared" si="62"/>
        <v>28055.521896044054</v>
      </c>
      <c r="J1342" s="258">
        <f>IFERROR(MIN('MP Calculations'!$E$29/I1342,1),"-")</f>
        <v>1</v>
      </c>
      <c r="K1342" s="259"/>
      <c r="L1342" s="235"/>
      <c r="M1342" s="235"/>
      <c r="N1342" s="235"/>
      <c r="O1342" s="296">
        <v>52731.953043381975</v>
      </c>
      <c r="P1342" s="260">
        <f t="shared" si="64"/>
        <v>52731.953043381975</v>
      </c>
    </row>
    <row r="1343" spans="3:16" x14ac:dyDescent="0.2">
      <c r="C1343" s="235"/>
      <c r="D1343" s="261" t="s">
        <v>276</v>
      </c>
      <c r="E1343" s="216">
        <v>56066</v>
      </c>
      <c r="F1343" s="257" t="str">
        <f t="shared" si="63"/>
        <v>2053-54</v>
      </c>
      <c r="G1343" s="234"/>
      <c r="H1343" s="232" t="s">
        <v>247</v>
      </c>
      <c r="I1343" s="235">
        <f t="shared" si="62"/>
        <v>28055.521896044054</v>
      </c>
      <c r="J1343" s="258">
        <f>IFERROR(MIN('MP Calculations'!$E$29/I1343,1),"-")</f>
        <v>1</v>
      </c>
      <c r="K1343" s="259"/>
      <c r="L1343" s="235"/>
      <c r="M1343" s="235"/>
      <c r="N1343" s="235"/>
      <c r="O1343" s="296">
        <v>75258.208394754736</v>
      </c>
      <c r="P1343" s="260">
        <f t="shared" si="64"/>
        <v>75258.208394754736</v>
      </c>
    </row>
    <row r="1344" spans="3:16" x14ac:dyDescent="0.2">
      <c r="C1344" s="235"/>
      <c r="D1344" s="261" t="s">
        <v>277</v>
      </c>
      <c r="E1344" s="216">
        <v>56066</v>
      </c>
      <c r="F1344" s="257" t="str">
        <f t="shared" si="63"/>
        <v>2053-54</v>
      </c>
      <c r="G1344" s="234"/>
      <c r="H1344" s="232" t="s">
        <v>247</v>
      </c>
      <c r="I1344" s="235">
        <f t="shared" si="62"/>
        <v>28055.521896044054</v>
      </c>
      <c r="J1344" s="258">
        <f>IFERROR(MIN('MP Calculations'!$E$29/I1344,1),"-")</f>
        <v>1</v>
      </c>
      <c r="K1344" s="259"/>
      <c r="L1344" s="235"/>
      <c r="M1344" s="235"/>
      <c r="N1344" s="235"/>
      <c r="O1344" s="296">
        <v>96226.248249458193</v>
      </c>
      <c r="P1344" s="260">
        <f t="shared" si="64"/>
        <v>96226.248249458193</v>
      </c>
    </row>
    <row r="1345" spans="3:16" x14ac:dyDescent="0.2">
      <c r="C1345" s="235"/>
      <c r="D1345" s="261" t="s">
        <v>278</v>
      </c>
      <c r="E1345" s="216">
        <v>56066</v>
      </c>
      <c r="F1345" s="257" t="str">
        <f t="shared" si="63"/>
        <v>2053-54</v>
      </c>
      <c r="G1345" s="234"/>
      <c r="H1345" s="232" t="s">
        <v>247</v>
      </c>
      <c r="I1345" s="235">
        <f t="shared" si="62"/>
        <v>28055.521896044054</v>
      </c>
      <c r="J1345" s="258">
        <f>IFERROR(MIN('MP Calculations'!$E$29/I1345,1),"-")</f>
        <v>1</v>
      </c>
      <c r="K1345" s="259"/>
      <c r="L1345" s="235"/>
      <c r="M1345" s="235"/>
      <c r="N1345" s="235"/>
      <c r="O1345" s="296">
        <v>135279.52796553203</v>
      </c>
      <c r="P1345" s="260">
        <f t="shared" si="64"/>
        <v>135279.52796553203</v>
      </c>
    </row>
    <row r="1346" spans="3:16" x14ac:dyDescent="0.2">
      <c r="C1346" s="235"/>
      <c r="D1346" s="261" t="s">
        <v>279</v>
      </c>
      <c r="E1346" s="216">
        <v>56066</v>
      </c>
      <c r="F1346" s="257" t="str">
        <f t="shared" si="63"/>
        <v>2053-54</v>
      </c>
      <c r="G1346" s="234"/>
      <c r="H1346" s="232" t="s">
        <v>247</v>
      </c>
      <c r="I1346" s="235">
        <f t="shared" si="62"/>
        <v>28055.521896044054</v>
      </c>
      <c r="J1346" s="258">
        <f>IFERROR(MIN('MP Calculations'!$E$29/I1346,1),"-")</f>
        <v>1</v>
      </c>
      <c r="K1346" s="259"/>
      <c r="L1346" s="235"/>
      <c r="M1346" s="235"/>
      <c r="N1346" s="235"/>
      <c r="O1346" s="296">
        <v>79037.274584647719</v>
      </c>
      <c r="P1346" s="260">
        <f t="shared" si="64"/>
        <v>79037.274584647719</v>
      </c>
    </row>
    <row r="1347" spans="3:16" x14ac:dyDescent="0.2">
      <c r="C1347" s="235"/>
      <c r="D1347" s="261" t="s">
        <v>280</v>
      </c>
      <c r="E1347" s="216">
        <v>56066</v>
      </c>
      <c r="F1347" s="257" t="str">
        <f t="shared" si="63"/>
        <v>2053-54</v>
      </c>
      <c r="G1347" s="234"/>
      <c r="H1347" s="232" t="s">
        <v>247</v>
      </c>
      <c r="I1347" s="235">
        <f t="shared" si="62"/>
        <v>28055.521896044054</v>
      </c>
      <c r="J1347" s="258">
        <f>IFERROR(MIN('MP Calculations'!$E$29/I1347,1),"-")</f>
        <v>1</v>
      </c>
      <c r="K1347" s="259"/>
      <c r="L1347" s="235"/>
      <c r="M1347" s="235"/>
      <c r="N1347" s="235"/>
      <c r="O1347" s="296">
        <v>134243.01572675587</v>
      </c>
      <c r="P1347" s="260">
        <f t="shared" si="64"/>
        <v>134243.01572675587</v>
      </c>
    </row>
    <row r="1348" spans="3:16" x14ac:dyDescent="0.2">
      <c r="C1348" s="235"/>
      <c r="D1348" s="261" t="s">
        <v>281</v>
      </c>
      <c r="E1348" s="216">
        <v>56066</v>
      </c>
      <c r="F1348" s="257" t="str">
        <f t="shared" si="63"/>
        <v>2053-54</v>
      </c>
      <c r="G1348" s="234"/>
      <c r="H1348" s="232" t="s">
        <v>247</v>
      </c>
      <c r="I1348" s="235">
        <f t="shared" si="62"/>
        <v>28055.521896044054</v>
      </c>
      <c r="J1348" s="258">
        <f>IFERROR(MIN('MP Calculations'!$E$29/I1348,1),"-")</f>
        <v>1</v>
      </c>
      <c r="K1348" s="259"/>
      <c r="L1348" s="235"/>
      <c r="M1348" s="235"/>
      <c r="N1348" s="235"/>
      <c r="O1348" s="296">
        <v>1116040.4161373586</v>
      </c>
      <c r="P1348" s="260">
        <f t="shared" si="64"/>
        <v>1116040.4161373586</v>
      </c>
    </row>
    <row r="1349" spans="3:16" x14ac:dyDescent="0.2">
      <c r="C1349" s="235"/>
      <c r="D1349" s="261" t="s">
        <v>282</v>
      </c>
      <c r="E1349" s="216">
        <v>56066</v>
      </c>
      <c r="F1349" s="257" t="str">
        <f t="shared" si="63"/>
        <v>2053-54</v>
      </c>
      <c r="G1349" s="234"/>
      <c r="H1349" s="232" t="s">
        <v>247</v>
      </c>
      <c r="I1349" s="235">
        <f t="shared" si="62"/>
        <v>28055.521896044054</v>
      </c>
      <c r="J1349" s="258">
        <f>IFERROR(MIN('MP Calculations'!$E$29/I1349,1),"-")</f>
        <v>1</v>
      </c>
      <c r="K1349" s="259"/>
      <c r="L1349" s="235"/>
      <c r="M1349" s="235"/>
      <c r="N1349" s="235"/>
      <c r="O1349" s="296">
        <v>56606.373655966207</v>
      </c>
      <c r="P1349" s="260">
        <f t="shared" si="64"/>
        <v>56606.373655966207</v>
      </c>
    </row>
    <row r="1350" spans="3:16" x14ac:dyDescent="0.2">
      <c r="C1350" s="235"/>
      <c r="D1350" s="261" t="s">
        <v>283</v>
      </c>
      <c r="E1350" s="216">
        <v>56066</v>
      </c>
      <c r="F1350" s="257" t="str">
        <f t="shared" si="63"/>
        <v>2053-54</v>
      </c>
      <c r="G1350" s="234"/>
      <c r="H1350" s="232" t="s">
        <v>247</v>
      </c>
      <c r="I1350" s="235">
        <f t="shared" si="62"/>
        <v>28055.521896044054</v>
      </c>
      <c r="J1350" s="258">
        <f>IFERROR(MIN('MP Calculations'!$E$29/I1350,1),"-")</f>
        <v>1</v>
      </c>
      <c r="K1350" s="259"/>
      <c r="L1350" s="235"/>
      <c r="M1350" s="235"/>
      <c r="N1350" s="235"/>
      <c r="O1350" s="296">
        <v>56677.788608373456</v>
      </c>
      <c r="P1350" s="260">
        <f t="shared" si="64"/>
        <v>56677.788608373456</v>
      </c>
    </row>
    <row r="1351" spans="3:16" x14ac:dyDescent="0.2">
      <c r="C1351" s="235"/>
      <c r="D1351" s="261" t="s">
        <v>284</v>
      </c>
      <c r="E1351" s="216">
        <v>56066</v>
      </c>
      <c r="F1351" s="257" t="str">
        <f t="shared" si="63"/>
        <v>2053-54</v>
      </c>
      <c r="G1351" s="234"/>
      <c r="H1351" s="232" t="s">
        <v>247</v>
      </c>
      <c r="I1351" s="235">
        <f t="shared" si="62"/>
        <v>28055.521896044054</v>
      </c>
      <c r="J1351" s="258">
        <f>IFERROR(MIN('MP Calculations'!$E$29/I1351,1),"-")</f>
        <v>1</v>
      </c>
      <c r="K1351" s="259"/>
      <c r="L1351" s="235"/>
      <c r="M1351" s="235"/>
      <c r="N1351" s="235"/>
      <c r="O1351" s="296">
        <v>283548.76607188821</v>
      </c>
      <c r="P1351" s="260">
        <f t="shared" si="64"/>
        <v>283548.76607188821</v>
      </c>
    </row>
    <row r="1352" spans="3:16" x14ac:dyDescent="0.2">
      <c r="C1352" s="235"/>
      <c r="D1352" s="261" t="s">
        <v>285</v>
      </c>
      <c r="E1352" s="216">
        <v>56066</v>
      </c>
      <c r="F1352" s="257" t="str">
        <f t="shared" si="63"/>
        <v>2053-54</v>
      </c>
      <c r="G1352" s="234"/>
      <c r="H1352" s="232" t="s">
        <v>247</v>
      </c>
      <c r="I1352" s="235">
        <f t="shared" si="62"/>
        <v>28055.521896044054</v>
      </c>
      <c r="J1352" s="258">
        <f>IFERROR(MIN('MP Calculations'!$E$29/I1352,1),"-")</f>
        <v>1</v>
      </c>
      <c r="K1352" s="259"/>
      <c r="L1352" s="235"/>
      <c r="M1352" s="235"/>
      <c r="N1352" s="235"/>
      <c r="O1352" s="296">
        <v>32858.006334421254</v>
      </c>
      <c r="P1352" s="260">
        <f t="shared" si="64"/>
        <v>32858.006334421254</v>
      </c>
    </row>
    <row r="1353" spans="3:16" x14ac:dyDescent="0.2">
      <c r="C1353" s="235"/>
      <c r="D1353" s="261" t="s">
        <v>286</v>
      </c>
      <c r="E1353" s="216">
        <v>56066</v>
      </c>
      <c r="F1353" s="257" t="str">
        <f t="shared" si="63"/>
        <v>2053-54</v>
      </c>
      <c r="G1353" s="234"/>
      <c r="H1353" s="232" t="s">
        <v>247</v>
      </c>
      <c r="I1353" s="235">
        <f t="shared" si="62"/>
        <v>28055.521896044054</v>
      </c>
      <c r="J1353" s="258">
        <f>IFERROR(MIN('MP Calculations'!$E$29/I1353,1),"-")</f>
        <v>1</v>
      </c>
      <c r="K1353" s="259"/>
      <c r="L1353" s="235"/>
      <c r="M1353" s="235"/>
      <c r="N1353" s="235"/>
      <c r="O1353" s="296">
        <v>99420.147921746713</v>
      </c>
      <c r="P1353" s="260">
        <f t="shared" si="64"/>
        <v>99420.147921746713</v>
      </c>
    </row>
    <row r="1354" spans="3:16" x14ac:dyDescent="0.2">
      <c r="C1354" s="235"/>
      <c r="D1354" s="261" t="s">
        <v>287</v>
      </c>
      <c r="E1354" s="216">
        <v>56066</v>
      </c>
      <c r="F1354" s="257" t="str">
        <f t="shared" si="63"/>
        <v>2053-54</v>
      </c>
      <c r="G1354" s="234"/>
      <c r="H1354" s="232" t="s">
        <v>247</v>
      </c>
      <c r="I1354" s="235">
        <f t="shared" si="62"/>
        <v>28055.521896044054</v>
      </c>
      <c r="J1354" s="258">
        <f>IFERROR(MIN('MP Calculations'!$E$29/I1354,1),"-")</f>
        <v>1</v>
      </c>
      <c r="K1354" s="259"/>
      <c r="L1354" s="235"/>
      <c r="M1354" s="235"/>
      <c r="N1354" s="235"/>
      <c r="O1354" s="296">
        <v>33080.679634970933</v>
      </c>
      <c r="P1354" s="260">
        <f t="shared" si="64"/>
        <v>33080.679634970933</v>
      </c>
    </row>
    <row r="1355" spans="3:16" x14ac:dyDescent="0.2">
      <c r="C1355" s="235"/>
      <c r="D1355" s="261" t="s">
        <v>288</v>
      </c>
      <c r="E1355" s="216">
        <v>56066</v>
      </c>
      <c r="F1355" s="257" t="str">
        <f t="shared" si="63"/>
        <v>2053-54</v>
      </c>
      <c r="G1355" s="234"/>
      <c r="H1355" s="232" t="s">
        <v>247</v>
      </c>
      <c r="I1355" s="235">
        <f t="shared" si="62"/>
        <v>28055.521896044054</v>
      </c>
      <c r="J1355" s="258">
        <f>IFERROR(MIN('MP Calculations'!$E$29/I1355,1),"-")</f>
        <v>1</v>
      </c>
      <c r="K1355" s="259"/>
      <c r="L1355" s="235"/>
      <c r="M1355" s="235"/>
      <c r="N1355" s="235"/>
      <c r="O1355" s="296">
        <v>73507.282920297162</v>
      </c>
      <c r="P1355" s="260">
        <f t="shared" si="64"/>
        <v>73507.282920297162</v>
      </c>
    </row>
    <row r="1356" spans="3:16" x14ac:dyDescent="0.2">
      <c r="C1356" s="235"/>
      <c r="D1356" s="261" t="s">
        <v>289</v>
      </c>
      <c r="E1356" s="216">
        <v>56066</v>
      </c>
      <c r="F1356" s="257" t="str">
        <f t="shared" si="63"/>
        <v>2053-54</v>
      </c>
      <c r="G1356" s="234"/>
      <c r="H1356" s="232" t="s">
        <v>247</v>
      </c>
      <c r="I1356" s="235">
        <f t="shared" si="62"/>
        <v>28055.521896044054</v>
      </c>
      <c r="J1356" s="258">
        <f>IFERROR(MIN('MP Calculations'!$E$29/I1356,1),"-")</f>
        <v>1</v>
      </c>
      <c r="K1356" s="259"/>
      <c r="L1356" s="235"/>
      <c r="M1356" s="235"/>
      <c r="N1356" s="235"/>
      <c r="O1356" s="296">
        <v>32697.241401273644</v>
      </c>
      <c r="P1356" s="260">
        <f t="shared" si="64"/>
        <v>32697.241401273644</v>
      </c>
    </row>
    <row r="1357" spans="3:16" x14ac:dyDescent="0.2">
      <c r="C1357" s="235"/>
      <c r="D1357" s="261" t="s">
        <v>290</v>
      </c>
      <c r="E1357" s="216">
        <v>56066</v>
      </c>
      <c r="F1357" s="257" t="str">
        <f t="shared" si="63"/>
        <v>2053-54</v>
      </c>
      <c r="G1357" s="234"/>
      <c r="H1357" s="232" t="s">
        <v>247</v>
      </c>
      <c r="I1357" s="235">
        <f t="shared" si="62"/>
        <v>28055.521896044054</v>
      </c>
      <c r="J1357" s="258">
        <f>IFERROR(MIN('MP Calculations'!$E$29/I1357,1),"-")</f>
        <v>1</v>
      </c>
      <c r="K1357" s="259"/>
      <c r="L1357" s="235"/>
      <c r="M1357" s="235"/>
      <c r="N1357" s="235"/>
      <c r="O1357" s="296">
        <v>215139.784144623</v>
      </c>
      <c r="P1357" s="260">
        <f t="shared" si="64"/>
        <v>215139.784144623</v>
      </c>
    </row>
    <row r="1358" spans="3:16" x14ac:dyDescent="0.2">
      <c r="C1358" s="235"/>
      <c r="D1358" s="261" t="s">
        <v>291</v>
      </c>
      <c r="E1358" s="216">
        <v>56066</v>
      </c>
      <c r="F1358" s="257" t="str">
        <f t="shared" si="63"/>
        <v>2053-54</v>
      </c>
      <c r="G1358" s="234"/>
      <c r="H1358" s="232" t="s">
        <v>247</v>
      </c>
      <c r="I1358" s="235">
        <f t="shared" si="62"/>
        <v>28055.521896044054</v>
      </c>
      <c r="J1358" s="258">
        <f>IFERROR(MIN('MP Calculations'!$E$29/I1358,1),"-")</f>
        <v>1</v>
      </c>
      <c r="K1358" s="259"/>
      <c r="L1358" s="235"/>
      <c r="M1358" s="235"/>
      <c r="N1358" s="235"/>
      <c r="O1358" s="296">
        <v>235646.06173025191</v>
      </c>
      <c r="P1358" s="260">
        <f t="shared" si="64"/>
        <v>235646.06173025191</v>
      </c>
    </row>
    <row r="1359" spans="3:16" x14ac:dyDescent="0.2">
      <c r="C1359" s="235"/>
      <c r="D1359" s="261" t="s">
        <v>292</v>
      </c>
      <c r="E1359" s="216">
        <v>56066</v>
      </c>
      <c r="F1359" s="257" t="str">
        <f t="shared" si="63"/>
        <v>2053-54</v>
      </c>
      <c r="G1359" s="234"/>
      <c r="H1359" s="232" t="s">
        <v>247</v>
      </c>
      <c r="I1359" s="235">
        <f t="shared" si="62"/>
        <v>28055.521896044054</v>
      </c>
      <c r="J1359" s="258">
        <f>IFERROR(MIN('MP Calculations'!$E$29/I1359,1),"-")</f>
        <v>1</v>
      </c>
      <c r="K1359" s="259"/>
      <c r="L1359" s="235"/>
      <c r="M1359" s="235"/>
      <c r="N1359" s="235"/>
      <c r="O1359" s="296">
        <v>29553.955385153637</v>
      </c>
      <c r="P1359" s="260">
        <f t="shared" si="64"/>
        <v>29553.955385153637</v>
      </c>
    </row>
    <row r="1360" spans="3:16" x14ac:dyDescent="0.2">
      <c r="C1360" s="235"/>
      <c r="D1360" s="261" t="s">
        <v>293</v>
      </c>
      <c r="E1360" s="216">
        <v>56066</v>
      </c>
      <c r="F1360" s="257" t="str">
        <f t="shared" si="63"/>
        <v>2053-54</v>
      </c>
      <c r="G1360" s="234"/>
      <c r="H1360" s="232" t="s">
        <v>247</v>
      </c>
      <c r="I1360" s="235">
        <f t="shared" si="62"/>
        <v>28055.521896044054</v>
      </c>
      <c r="J1360" s="258">
        <f>IFERROR(MIN('MP Calculations'!$E$29/I1360,1),"-")</f>
        <v>1</v>
      </c>
      <c r="K1360" s="259"/>
      <c r="L1360" s="235"/>
      <c r="M1360" s="235"/>
      <c r="N1360" s="235"/>
      <c r="O1360" s="296">
        <v>229167.65869487406</v>
      </c>
      <c r="P1360" s="260">
        <f t="shared" si="64"/>
        <v>229167.65869487406</v>
      </c>
    </row>
    <row r="1361" spans="3:16" x14ac:dyDescent="0.2">
      <c r="C1361" s="235"/>
      <c r="D1361" s="261" t="s">
        <v>249</v>
      </c>
      <c r="E1361" s="216">
        <v>56066</v>
      </c>
      <c r="F1361" s="257" t="str">
        <f t="shared" si="63"/>
        <v>2053-54</v>
      </c>
      <c r="G1361" s="234"/>
      <c r="H1361" s="232" t="s">
        <v>247</v>
      </c>
      <c r="I1361" s="235">
        <f t="shared" si="62"/>
        <v>28055.521896044054</v>
      </c>
      <c r="J1361" s="258">
        <f>IFERROR(MIN('MP Calculations'!$E$29/I1361,1),"-")</f>
        <v>1</v>
      </c>
      <c r="K1361" s="259"/>
      <c r="L1361" s="235"/>
      <c r="M1361" s="235"/>
      <c r="N1361" s="235"/>
      <c r="O1361" s="296">
        <v>103823.11804939108</v>
      </c>
      <c r="P1361" s="260">
        <f t="shared" si="64"/>
        <v>103823.11804939108</v>
      </c>
    </row>
    <row r="1362" spans="3:16" x14ac:dyDescent="0.2">
      <c r="C1362" s="235"/>
      <c r="D1362" s="261" t="s">
        <v>250</v>
      </c>
      <c r="E1362" s="216">
        <v>56066</v>
      </c>
      <c r="F1362" s="257" t="str">
        <f t="shared" si="63"/>
        <v>2053-54</v>
      </c>
      <c r="G1362" s="234"/>
      <c r="H1362" s="232" t="s">
        <v>247</v>
      </c>
      <c r="I1362" s="235">
        <f t="shared" si="62"/>
        <v>28055.521896044054</v>
      </c>
      <c r="J1362" s="258">
        <f>IFERROR(MIN('MP Calculations'!$E$29/I1362,1),"-")</f>
        <v>1</v>
      </c>
      <c r="K1362" s="259"/>
      <c r="L1362" s="235"/>
      <c r="M1362" s="235"/>
      <c r="N1362" s="235"/>
      <c r="O1362" s="296">
        <v>149430.05528115958</v>
      </c>
      <c r="P1362" s="260">
        <f t="shared" si="64"/>
        <v>149430.05528115958</v>
      </c>
    </row>
    <row r="1363" spans="3:16" x14ac:dyDescent="0.2">
      <c r="C1363" s="235"/>
      <c r="D1363" s="261" t="s">
        <v>251</v>
      </c>
      <c r="E1363" s="216">
        <v>56066</v>
      </c>
      <c r="F1363" s="257" t="str">
        <f t="shared" si="63"/>
        <v>2053-54</v>
      </c>
      <c r="G1363" s="234"/>
      <c r="H1363" s="232" t="s">
        <v>247</v>
      </c>
      <c r="I1363" s="235">
        <f t="shared" si="62"/>
        <v>28055.521896044054</v>
      </c>
      <c r="J1363" s="258">
        <f>IFERROR(MIN('MP Calculations'!$E$29/I1363,1),"-")</f>
        <v>1</v>
      </c>
      <c r="K1363" s="259"/>
      <c r="L1363" s="235"/>
      <c r="M1363" s="235"/>
      <c r="N1363" s="235"/>
      <c r="O1363" s="296">
        <v>37504.549311862771</v>
      </c>
      <c r="P1363" s="260">
        <f t="shared" si="64"/>
        <v>37504.549311862771</v>
      </c>
    </row>
    <row r="1364" spans="3:16" x14ac:dyDescent="0.2">
      <c r="C1364" s="235"/>
      <c r="D1364" s="261" t="s">
        <v>252</v>
      </c>
      <c r="E1364" s="216">
        <v>56066</v>
      </c>
      <c r="F1364" s="257" t="str">
        <f t="shared" si="63"/>
        <v>2053-54</v>
      </c>
      <c r="G1364" s="234"/>
      <c r="H1364" s="232" t="s">
        <v>247</v>
      </c>
      <c r="I1364" s="235">
        <f t="shared" si="62"/>
        <v>28055.521896044054</v>
      </c>
      <c r="J1364" s="258">
        <f>IFERROR(MIN('MP Calculations'!$E$29/I1364,1),"-")</f>
        <v>1</v>
      </c>
      <c r="K1364" s="259"/>
      <c r="L1364" s="235"/>
      <c r="M1364" s="235"/>
      <c r="N1364" s="235"/>
      <c r="O1364" s="296">
        <v>89234.907338859965</v>
      </c>
      <c r="P1364" s="260">
        <f t="shared" si="64"/>
        <v>89234.907338859965</v>
      </c>
    </row>
    <row r="1365" spans="3:16" x14ac:dyDescent="0.2">
      <c r="C1365" s="235"/>
      <c r="D1365" s="261" t="s">
        <v>253</v>
      </c>
      <c r="E1365" s="216">
        <v>56066</v>
      </c>
      <c r="F1365" s="257" t="str">
        <f t="shared" si="63"/>
        <v>2053-54</v>
      </c>
      <c r="G1365" s="234"/>
      <c r="H1365" s="232" t="s">
        <v>247</v>
      </c>
      <c r="I1365" s="235">
        <f t="shared" si="62"/>
        <v>28055.521896044054</v>
      </c>
      <c r="J1365" s="258">
        <f>IFERROR(MIN('MP Calculations'!$E$29/I1365,1),"-")</f>
        <v>1</v>
      </c>
      <c r="K1365" s="259"/>
      <c r="L1365" s="235"/>
      <c r="M1365" s="235"/>
      <c r="N1365" s="235"/>
      <c r="O1365" s="296">
        <v>44595.494622900944</v>
      </c>
      <c r="P1365" s="260">
        <f t="shared" si="64"/>
        <v>44595.494622900944</v>
      </c>
    </row>
    <row r="1366" spans="3:16" x14ac:dyDescent="0.2">
      <c r="C1366" s="235"/>
      <c r="D1366" s="261" t="s">
        <v>254</v>
      </c>
      <c r="E1366" s="216">
        <v>56066</v>
      </c>
      <c r="F1366" s="257" t="str">
        <f t="shared" si="63"/>
        <v>2053-54</v>
      </c>
      <c r="G1366" s="234"/>
      <c r="H1366" s="232" t="s">
        <v>247</v>
      </c>
      <c r="I1366" s="235">
        <f t="shared" si="62"/>
        <v>28055.521896044054</v>
      </c>
      <c r="J1366" s="258">
        <f>IFERROR(MIN('MP Calculations'!$E$29/I1366,1),"-")</f>
        <v>1</v>
      </c>
      <c r="K1366" s="259"/>
      <c r="L1366" s="235"/>
      <c r="M1366" s="235"/>
      <c r="N1366" s="235"/>
      <c r="O1366" s="296">
        <v>29812.984194785269</v>
      </c>
      <c r="P1366" s="260">
        <f t="shared" si="64"/>
        <v>29812.984194785269</v>
      </c>
    </row>
    <row r="1367" spans="3:16" x14ac:dyDescent="0.2">
      <c r="C1367" s="235"/>
      <c r="D1367" s="261" t="s">
        <v>255</v>
      </c>
      <c r="E1367" s="216">
        <v>56066</v>
      </c>
      <c r="F1367" s="257" t="str">
        <f t="shared" si="63"/>
        <v>2053-54</v>
      </c>
      <c r="G1367" s="234"/>
      <c r="H1367" s="232" t="s">
        <v>247</v>
      </c>
      <c r="I1367" s="235">
        <f t="shared" ref="I1367:I1424" si="65">$I$22</f>
        <v>28055.521896044054</v>
      </c>
      <c r="J1367" s="258">
        <f>IFERROR(MIN('MP Calculations'!$E$29/I1367,1),"-")</f>
        <v>1</v>
      </c>
      <c r="K1367" s="259"/>
      <c r="L1367" s="235"/>
      <c r="M1367" s="235"/>
      <c r="N1367" s="235"/>
      <c r="O1367" s="296">
        <v>96227.244711043808</v>
      </c>
      <c r="P1367" s="260">
        <f t="shared" si="64"/>
        <v>96227.244711043808</v>
      </c>
    </row>
    <row r="1368" spans="3:16" x14ac:dyDescent="0.2">
      <c r="C1368" s="235"/>
      <c r="D1368" s="261" t="s">
        <v>376</v>
      </c>
      <c r="E1368" s="216">
        <v>56066</v>
      </c>
      <c r="F1368" s="257" t="str">
        <f t="shared" si="63"/>
        <v>2053-54</v>
      </c>
      <c r="G1368" s="234"/>
      <c r="H1368" s="232" t="s">
        <v>247</v>
      </c>
      <c r="I1368" s="235">
        <f t="shared" si="65"/>
        <v>28055.521896044054</v>
      </c>
      <c r="J1368" s="258">
        <f>IFERROR(MIN('MP Calculations'!$E$29/I1368,1),"-")</f>
        <v>1</v>
      </c>
      <c r="K1368" s="259"/>
      <c r="L1368" s="235"/>
      <c r="M1368" s="235"/>
      <c r="N1368" s="235"/>
      <c r="O1368" s="296">
        <v>147893.8504311922</v>
      </c>
      <c r="P1368" s="260">
        <f t="shared" si="64"/>
        <v>147893.8504311922</v>
      </c>
    </row>
    <row r="1369" spans="3:16" x14ac:dyDescent="0.2">
      <c r="C1369" s="235"/>
      <c r="D1369" s="261" t="s">
        <v>377</v>
      </c>
      <c r="E1369" s="216">
        <v>56066</v>
      </c>
      <c r="F1369" s="257" t="str">
        <f t="shared" si="63"/>
        <v>2053-54</v>
      </c>
      <c r="G1369" s="234"/>
      <c r="H1369" s="232" t="s">
        <v>247</v>
      </c>
      <c r="I1369" s="235">
        <f t="shared" si="65"/>
        <v>28055.521896044054</v>
      </c>
      <c r="J1369" s="258">
        <f>IFERROR(MIN('MP Calculations'!$E$29/I1369,1),"-")</f>
        <v>1</v>
      </c>
      <c r="K1369" s="259"/>
      <c r="L1369" s="235"/>
      <c r="M1369" s="235"/>
      <c r="N1369" s="235"/>
      <c r="O1369" s="296">
        <v>13624370.404174658</v>
      </c>
      <c r="P1369" s="260">
        <f t="shared" si="64"/>
        <v>13624370.404174658</v>
      </c>
    </row>
    <row r="1370" spans="3:16" x14ac:dyDescent="0.2">
      <c r="C1370" s="235"/>
      <c r="D1370" s="261" t="s">
        <v>443</v>
      </c>
      <c r="E1370" s="216">
        <v>56066</v>
      </c>
      <c r="F1370" s="257" t="str">
        <f t="shared" si="63"/>
        <v>2053-54</v>
      </c>
      <c r="G1370" s="234"/>
      <c r="H1370" s="232" t="s">
        <v>247</v>
      </c>
      <c r="I1370" s="235">
        <f t="shared" si="65"/>
        <v>28055.521896044054</v>
      </c>
      <c r="J1370" s="258">
        <f>IFERROR(MIN('MP Calculations'!$E$29/I1370,1),"-")</f>
        <v>1</v>
      </c>
      <c r="K1370" s="259"/>
      <c r="L1370" s="235"/>
      <c r="M1370" s="235"/>
      <c r="N1370" s="235"/>
      <c r="O1370" s="296">
        <v>26580.597212566881</v>
      </c>
      <c r="P1370" s="260">
        <f t="shared" si="64"/>
        <v>26580.597212566881</v>
      </c>
    </row>
    <row r="1371" spans="3:16" x14ac:dyDescent="0.2">
      <c r="C1371" s="235"/>
      <c r="D1371" s="261" t="s">
        <v>406</v>
      </c>
      <c r="E1371" s="216">
        <v>56066</v>
      </c>
      <c r="F1371" s="257" t="str">
        <f t="shared" si="63"/>
        <v>2053-54</v>
      </c>
      <c r="G1371" s="234"/>
      <c r="H1371" s="232" t="s">
        <v>247</v>
      </c>
      <c r="I1371" s="235">
        <f t="shared" si="65"/>
        <v>28055.521896044054</v>
      </c>
      <c r="J1371" s="258">
        <f>IFERROR(MIN('MP Calculations'!$E$29/I1371,1),"-")</f>
        <v>1</v>
      </c>
      <c r="K1371" s="259"/>
      <c r="L1371" s="235"/>
      <c r="M1371" s="235"/>
      <c r="N1371" s="235"/>
      <c r="O1371" s="296">
        <v>698389.06409462902</v>
      </c>
      <c r="P1371" s="260">
        <f t="shared" si="64"/>
        <v>698389.06409462902</v>
      </c>
    </row>
    <row r="1372" spans="3:16" x14ac:dyDescent="0.2">
      <c r="C1372" s="235"/>
      <c r="D1372" s="261" t="s">
        <v>435</v>
      </c>
      <c r="E1372" s="216">
        <v>56066</v>
      </c>
      <c r="F1372" s="257" t="str">
        <f t="shared" si="63"/>
        <v>2053-54</v>
      </c>
      <c r="G1372" s="234"/>
      <c r="H1372" s="232" t="s">
        <v>247</v>
      </c>
      <c r="I1372" s="235">
        <f t="shared" si="65"/>
        <v>28055.521896044054</v>
      </c>
      <c r="J1372" s="258">
        <f>IFERROR(MIN('MP Calculations'!$E$29/I1372,1),"-")</f>
        <v>1</v>
      </c>
      <c r="K1372" s="259"/>
      <c r="L1372" s="235"/>
      <c r="M1372" s="235"/>
      <c r="N1372" s="235"/>
      <c r="O1372" s="296">
        <v>115351.90261786745</v>
      </c>
      <c r="P1372" s="260">
        <f t="shared" si="64"/>
        <v>115351.90261786745</v>
      </c>
    </row>
    <row r="1373" spans="3:16" x14ac:dyDescent="0.2">
      <c r="C1373" s="235"/>
      <c r="D1373" s="261" t="s">
        <v>350</v>
      </c>
      <c r="E1373" s="216">
        <v>56066</v>
      </c>
      <c r="F1373" s="257" t="str">
        <f t="shared" si="63"/>
        <v>2053-54</v>
      </c>
      <c r="G1373" s="234"/>
      <c r="H1373" s="232" t="s">
        <v>247</v>
      </c>
      <c r="I1373" s="235">
        <f t="shared" si="65"/>
        <v>28055.521896044054</v>
      </c>
      <c r="J1373" s="258">
        <f>IFERROR(MIN('MP Calculations'!$E$29/I1373,1),"-")</f>
        <v>1</v>
      </c>
      <c r="K1373" s="259"/>
      <c r="L1373" s="235"/>
      <c r="M1373" s="235"/>
      <c r="N1373" s="235"/>
      <c r="O1373" s="296">
        <v>869696.28350947762</v>
      </c>
      <c r="P1373" s="260">
        <f t="shared" si="64"/>
        <v>869696.28350947762</v>
      </c>
    </row>
    <row r="1374" spans="3:16" x14ac:dyDescent="0.2">
      <c r="C1374" s="235"/>
      <c r="D1374" s="261" t="s">
        <v>538</v>
      </c>
      <c r="E1374" s="216">
        <v>56066</v>
      </c>
      <c r="F1374" s="257" t="str">
        <f t="shared" si="63"/>
        <v>2053-54</v>
      </c>
      <c r="G1374" s="234"/>
      <c r="H1374" s="232" t="s">
        <v>247</v>
      </c>
      <c r="I1374" s="235">
        <f t="shared" si="65"/>
        <v>28055.521896044054</v>
      </c>
      <c r="J1374" s="258">
        <f>IFERROR(MIN('MP Calculations'!$E$29/I1374,1),"-")</f>
        <v>1</v>
      </c>
      <c r="K1374" s="259"/>
      <c r="L1374" s="235"/>
      <c r="M1374" s="235"/>
      <c r="N1374" s="235"/>
      <c r="O1374" s="296">
        <v>56050846.261305995</v>
      </c>
      <c r="P1374" s="260">
        <f t="shared" si="64"/>
        <v>56050846.261305995</v>
      </c>
    </row>
    <row r="1375" spans="3:16" x14ac:dyDescent="0.2">
      <c r="C1375" s="235"/>
      <c r="D1375" s="261" t="s">
        <v>259</v>
      </c>
      <c r="E1375" s="216">
        <v>56431</v>
      </c>
      <c r="F1375" s="257" t="str">
        <f t="shared" si="63"/>
        <v>2054-55</v>
      </c>
      <c r="G1375" s="234"/>
      <c r="H1375" s="232" t="s">
        <v>247</v>
      </c>
      <c r="I1375" s="235">
        <f t="shared" si="65"/>
        <v>28055.521896044054</v>
      </c>
      <c r="J1375" s="258">
        <f>IFERROR(MIN('MP Calculations'!$E$29/I1375,1),"-")</f>
        <v>1</v>
      </c>
      <c r="K1375" s="259"/>
      <c r="L1375" s="235"/>
      <c r="M1375" s="235"/>
      <c r="N1375" s="235"/>
      <c r="O1375" s="296">
        <v>5048994.311871131</v>
      </c>
      <c r="P1375" s="260">
        <f t="shared" si="64"/>
        <v>5048994.311871131</v>
      </c>
    </row>
    <row r="1376" spans="3:16" x14ac:dyDescent="0.2">
      <c r="C1376" s="235"/>
      <c r="D1376" s="261" t="s">
        <v>502</v>
      </c>
      <c r="E1376" s="216">
        <v>56431</v>
      </c>
      <c r="F1376" s="257" t="str">
        <f t="shared" si="63"/>
        <v>2054-55</v>
      </c>
      <c r="G1376" s="234"/>
      <c r="H1376" s="232" t="s">
        <v>247</v>
      </c>
      <c r="I1376" s="235">
        <f t="shared" si="65"/>
        <v>28055.521896044054</v>
      </c>
      <c r="J1376" s="258">
        <f>IFERROR(MIN('MP Calculations'!$E$29/I1376,1),"-")</f>
        <v>1</v>
      </c>
      <c r="K1376" s="259"/>
      <c r="L1376" s="235"/>
      <c r="M1376" s="235"/>
      <c r="N1376" s="235"/>
      <c r="O1376" s="296">
        <v>4850375.7876101518</v>
      </c>
      <c r="P1376" s="260">
        <f t="shared" si="64"/>
        <v>4850375.7876101518</v>
      </c>
    </row>
    <row r="1377" spans="3:16" x14ac:dyDescent="0.2">
      <c r="C1377" s="235"/>
      <c r="D1377" s="261" t="s">
        <v>268</v>
      </c>
      <c r="E1377" s="216">
        <v>56431</v>
      </c>
      <c r="F1377" s="257" t="str">
        <f t="shared" si="63"/>
        <v>2054-55</v>
      </c>
      <c r="G1377" s="234"/>
      <c r="H1377" s="232" t="s">
        <v>247</v>
      </c>
      <c r="I1377" s="235">
        <f t="shared" si="65"/>
        <v>28055.521896044054</v>
      </c>
      <c r="J1377" s="258">
        <f>IFERROR(MIN('MP Calculations'!$E$29/I1377,1),"-")</f>
        <v>1</v>
      </c>
      <c r="K1377" s="259"/>
      <c r="L1377" s="235"/>
      <c r="M1377" s="235"/>
      <c r="N1377" s="235"/>
      <c r="O1377" s="296">
        <v>3888.5340277767359</v>
      </c>
      <c r="P1377" s="260">
        <f t="shared" si="64"/>
        <v>3888.5340277767359</v>
      </c>
    </row>
    <row r="1378" spans="3:16" x14ac:dyDescent="0.2">
      <c r="C1378" s="235"/>
      <c r="D1378" s="261" t="s">
        <v>269</v>
      </c>
      <c r="E1378" s="216">
        <v>56431</v>
      </c>
      <c r="F1378" s="257" t="str">
        <f t="shared" si="63"/>
        <v>2054-55</v>
      </c>
      <c r="G1378" s="234"/>
      <c r="H1378" s="232" t="s">
        <v>247</v>
      </c>
      <c r="I1378" s="235">
        <f t="shared" si="65"/>
        <v>28055.521896044054</v>
      </c>
      <c r="J1378" s="258">
        <f>IFERROR(MIN('MP Calculations'!$E$29/I1378,1),"-")</f>
        <v>1</v>
      </c>
      <c r="K1378" s="259"/>
      <c r="L1378" s="235"/>
      <c r="M1378" s="235"/>
      <c r="N1378" s="235"/>
      <c r="O1378" s="296">
        <v>12778.10357775247</v>
      </c>
      <c r="P1378" s="260">
        <f t="shared" si="64"/>
        <v>12778.10357775247</v>
      </c>
    </row>
    <row r="1379" spans="3:16" x14ac:dyDescent="0.2">
      <c r="C1379" s="235"/>
      <c r="D1379" s="261" t="s">
        <v>270</v>
      </c>
      <c r="E1379" s="216">
        <v>56431</v>
      </c>
      <c r="F1379" s="257" t="str">
        <f t="shared" si="63"/>
        <v>2054-55</v>
      </c>
      <c r="G1379" s="234"/>
      <c r="H1379" s="232" t="s">
        <v>247</v>
      </c>
      <c r="I1379" s="235">
        <f t="shared" si="65"/>
        <v>28055.521896044054</v>
      </c>
      <c r="J1379" s="258">
        <f>IFERROR(MIN('MP Calculations'!$E$29/I1379,1),"-")</f>
        <v>1</v>
      </c>
      <c r="K1379" s="259"/>
      <c r="L1379" s="235"/>
      <c r="M1379" s="235"/>
      <c r="N1379" s="235"/>
      <c r="O1379" s="296">
        <v>1655.9582692888384</v>
      </c>
      <c r="P1379" s="260">
        <f t="shared" si="64"/>
        <v>1655.9582692888384</v>
      </c>
    </row>
    <row r="1380" spans="3:16" x14ac:dyDescent="0.2">
      <c r="C1380" s="235"/>
      <c r="D1380" s="261" t="s">
        <v>271</v>
      </c>
      <c r="E1380" s="216">
        <v>56431</v>
      </c>
      <c r="F1380" s="257" t="str">
        <f t="shared" si="63"/>
        <v>2054-55</v>
      </c>
      <c r="G1380" s="234"/>
      <c r="H1380" s="232" t="s">
        <v>247</v>
      </c>
      <c r="I1380" s="235">
        <f t="shared" si="65"/>
        <v>28055.521896044054</v>
      </c>
      <c r="J1380" s="258">
        <f>IFERROR(MIN('MP Calculations'!$E$29/I1380,1),"-")</f>
        <v>1</v>
      </c>
      <c r="K1380" s="259"/>
      <c r="L1380" s="235"/>
      <c r="M1380" s="235"/>
      <c r="N1380" s="235"/>
      <c r="O1380" s="296">
        <v>8838.6108874558104</v>
      </c>
      <c r="P1380" s="260">
        <f t="shared" si="64"/>
        <v>8838.6108874558104</v>
      </c>
    </row>
    <row r="1381" spans="3:16" x14ac:dyDescent="0.2">
      <c r="C1381" s="235"/>
      <c r="D1381" s="261" t="s">
        <v>272</v>
      </c>
      <c r="E1381" s="216">
        <v>56431</v>
      </c>
      <c r="F1381" s="257" t="str">
        <f t="shared" si="63"/>
        <v>2054-55</v>
      </c>
      <c r="G1381" s="234"/>
      <c r="H1381" s="232" t="s">
        <v>247</v>
      </c>
      <c r="I1381" s="235">
        <f t="shared" si="65"/>
        <v>28055.521896044054</v>
      </c>
      <c r="J1381" s="258">
        <f>IFERROR(MIN('MP Calculations'!$E$29/I1381,1),"-")</f>
        <v>1</v>
      </c>
      <c r="K1381" s="259"/>
      <c r="L1381" s="235"/>
      <c r="M1381" s="235"/>
      <c r="N1381" s="235"/>
      <c r="O1381" s="296">
        <v>4932.8965426184905</v>
      </c>
      <c r="P1381" s="260">
        <f t="shared" si="64"/>
        <v>4932.8965426184905</v>
      </c>
    </row>
    <row r="1382" spans="3:16" x14ac:dyDescent="0.2">
      <c r="C1382" s="235"/>
      <c r="D1382" s="261" t="s">
        <v>273</v>
      </c>
      <c r="E1382" s="216">
        <v>56431</v>
      </c>
      <c r="F1382" s="257" t="str">
        <f t="shared" si="63"/>
        <v>2054-55</v>
      </c>
      <c r="G1382" s="234"/>
      <c r="H1382" s="232" t="s">
        <v>247</v>
      </c>
      <c r="I1382" s="235">
        <f t="shared" si="65"/>
        <v>28055.521896044054</v>
      </c>
      <c r="J1382" s="258">
        <f>IFERROR(MIN('MP Calculations'!$E$29/I1382,1),"-")</f>
        <v>1</v>
      </c>
      <c r="K1382" s="259"/>
      <c r="L1382" s="235"/>
      <c r="M1382" s="235"/>
      <c r="N1382" s="235"/>
      <c r="O1382" s="296">
        <v>28502.43017991208</v>
      </c>
      <c r="P1382" s="260">
        <f t="shared" si="64"/>
        <v>28502.43017991208</v>
      </c>
    </row>
    <row r="1383" spans="3:16" x14ac:dyDescent="0.2">
      <c r="C1383" s="235"/>
      <c r="D1383" s="261" t="s">
        <v>274</v>
      </c>
      <c r="E1383" s="216">
        <v>56431</v>
      </c>
      <c r="F1383" s="257" t="str">
        <f t="shared" si="63"/>
        <v>2054-55</v>
      </c>
      <c r="G1383" s="234"/>
      <c r="H1383" s="232" t="s">
        <v>247</v>
      </c>
      <c r="I1383" s="235">
        <f t="shared" si="65"/>
        <v>28055.521896044054</v>
      </c>
      <c r="J1383" s="258">
        <f>IFERROR(MIN('MP Calculations'!$E$29/I1383,1),"-")</f>
        <v>1</v>
      </c>
      <c r="K1383" s="259"/>
      <c r="L1383" s="235"/>
      <c r="M1383" s="235"/>
      <c r="N1383" s="235"/>
      <c r="O1383" s="296">
        <v>19572.433590992729</v>
      </c>
      <c r="P1383" s="260">
        <f t="shared" si="64"/>
        <v>19572.433590992729</v>
      </c>
    </row>
    <row r="1384" spans="3:16" x14ac:dyDescent="0.2">
      <c r="C1384" s="235"/>
      <c r="D1384" s="261" t="s">
        <v>275</v>
      </c>
      <c r="E1384" s="216">
        <v>56431</v>
      </c>
      <c r="F1384" s="257" t="str">
        <f t="shared" si="63"/>
        <v>2054-55</v>
      </c>
      <c r="G1384" s="234"/>
      <c r="H1384" s="232" t="s">
        <v>247</v>
      </c>
      <c r="I1384" s="235">
        <f t="shared" si="65"/>
        <v>28055.521896044054</v>
      </c>
      <c r="J1384" s="258">
        <f>IFERROR(MIN('MP Calculations'!$E$29/I1384,1),"-")</f>
        <v>1</v>
      </c>
      <c r="K1384" s="259"/>
      <c r="L1384" s="235"/>
      <c r="M1384" s="235"/>
      <c r="N1384" s="235"/>
      <c r="O1384" s="296">
        <v>3454.9062617195214</v>
      </c>
      <c r="P1384" s="260">
        <f t="shared" si="64"/>
        <v>3454.9062617195214</v>
      </c>
    </row>
    <row r="1385" spans="3:16" x14ac:dyDescent="0.2">
      <c r="C1385" s="235"/>
      <c r="D1385" s="261" t="s">
        <v>276</v>
      </c>
      <c r="E1385" s="216">
        <v>56431</v>
      </c>
      <c r="F1385" s="257" t="str">
        <f t="shared" si="63"/>
        <v>2054-55</v>
      </c>
      <c r="G1385" s="234"/>
      <c r="H1385" s="232" t="s">
        <v>247</v>
      </c>
      <c r="I1385" s="235">
        <f t="shared" si="65"/>
        <v>28055.521896044054</v>
      </c>
      <c r="J1385" s="258">
        <f>IFERROR(MIN('MP Calculations'!$E$29/I1385,1),"-")</f>
        <v>1</v>
      </c>
      <c r="K1385" s="259"/>
      <c r="L1385" s="235"/>
      <c r="M1385" s="235"/>
      <c r="N1385" s="235"/>
      <c r="O1385" s="296">
        <v>15784.172026945904</v>
      </c>
      <c r="P1385" s="260">
        <f t="shared" si="64"/>
        <v>15784.172026945904</v>
      </c>
    </row>
    <row r="1386" spans="3:16" x14ac:dyDescent="0.2">
      <c r="C1386" s="235"/>
      <c r="D1386" s="261" t="s">
        <v>277</v>
      </c>
      <c r="E1386" s="216">
        <v>56431</v>
      </c>
      <c r="F1386" s="257" t="str">
        <f t="shared" si="63"/>
        <v>2054-55</v>
      </c>
      <c r="G1386" s="234"/>
      <c r="H1386" s="232" t="s">
        <v>247</v>
      </c>
      <c r="I1386" s="235">
        <f t="shared" si="65"/>
        <v>28055.521896044054</v>
      </c>
      <c r="J1386" s="258">
        <f>IFERROR(MIN('MP Calculations'!$E$29/I1386,1),"-")</f>
        <v>1</v>
      </c>
      <c r="K1386" s="259"/>
      <c r="L1386" s="235"/>
      <c r="M1386" s="235"/>
      <c r="N1386" s="235"/>
      <c r="O1386" s="296">
        <v>43398.137460336948</v>
      </c>
      <c r="P1386" s="260">
        <f t="shared" si="64"/>
        <v>43398.137460336948</v>
      </c>
    </row>
    <row r="1387" spans="3:16" x14ac:dyDescent="0.2">
      <c r="C1387" s="235"/>
      <c r="D1387" s="261" t="s">
        <v>278</v>
      </c>
      <c r="E1387" s="216">
        <v>56431</v>
      </c>
      <c r="F1387" s="257" t="str">
        <f t="shared" si="63"/>
        <v>2054-55</v>
      </c>
      <c r="G1387" s="234"/>
      <c r="H1387" s="232" t="s">
        <v>247</v>
      </c>
      <c r="I1387" s="235">
        <f t="shared" si="65"/>
        <v>28055.521896044054</v>
      </c>
      <c r="J1387" s="258">
        <f>IFERROR(MIN('MP Calculations'!$E$29/I1387,1),"-")</f>
        <v>1</v>
      </c>
      <c r="K1387" s="259"/>
      <c r="L1387" s="235"/>
      <c r="M1387" s="235"/>
      <c r="N1387" s="235"/>
      <c r="O1387" s="296">
        <v>21779.707879894322</v>
      </c>
      <c r="P1387" s="260">
        <f t="shared" si="64"/>
        <v>21779.707879894322</v>
      </c>
    </row>
    <row r="1388" spans="3:16" x14ac:dyDescent="0.2">
      <c r="C1388" s="235"/>
      <c r="D1388" s="261" t="s">
        <v>279</v>
      </c>
      <c r="E1388" s="216">
        <v>56431</v>
      </c>
      <c r="F1388" s="257" t="str">
        <f t="shared" si="63"/>
        <v>2054-55</v>
      </c>
      <c r="G1388" s="234"/>
      <c r="H1388" s="232" t="s">
        <v>247</v>
      </c>
      <c r="I1388" s="235">
        <f t="shared" si="65"/>
        <v>28055.521896044054</v>
      </c>
      <c r="J1388" s="258">
        <f>IFERROR(MIN('MP Calculations'!$E$29/I1388,1),"-")</f>
        <v>1</v>
      </c>
      <c r="K1388" s="259"/>
      <c r="L1388" s="235"/>
      <c r="M1388" s="235"/>
      <c r="N1388" s="235"/>
      <c r="O1388" s="296">
        <v>29535.748318097329</v>
      </c>
      <c r="P1388" s="260">
        <f t="shared" si="64"/>
        <v>29535.748318097329</v>
      </c>
    </row>
    <row r="1389" spans="3:16" x14ac:dyDescent="0.2">
      <c r="C1389" s="235"/>
      <c r="D1389" s="261" t="s">
        <v>280</v>
      </c>
      <c r="E1389" s="216">
        <v>56431</v>
      </c>
      <c r="F1389" s="257" t="str">
        <f t="shared" si="63"/>
        <v>2054-55</v>
      </c>
      <c r="G1389" s="234"/>
      <c r="H1389" s="232" t="s">
        <v>247</v>
      </c>
      <c r="I1389" s="235">
        <f t="shared" si="65"/>
        <v>28055.521896044054</v>
      </c>
      <c r="J1389" s="258">
        <f>IFERROR(MIN('MP Calculations'!$E$29/I1389,1),"-")</f>
        <v>1</v>
      </c>
      <c r="K1389" s="259"/>
      <c r="L1389" s="235"/>
      <c r="M1389" s="235"/>
      <c r="N1389" s="235"/>
      <c r="O1389" s="296">
        <v>55006.743641041867</v>
      </c>
      <c r="P1389" s="260">
        <f t="shared" si="64"/>
        <v>55006.743641041867</v>
      </c>
    </row>
    <row r="1390" spans="3:16" x14ac:dyDescent="0.2">
      <c r="C1390" s="235"/>
      <c r="D1390" s="261" t="s">
        <v>281</v>
      </c>
      <c r="E1390" s="216">
        <v>56431</v>
      </c>
      <c r="F1390" s="257" t="str">
        <f t="shared" si="63"/>
        <v>2054-55</v>
      </c>
      <c r="G1390" s="234"/>
      <c r="H1390" s="232" t="s">
        <v>247</v>
      </c>
      <c r="I1390" s="235">
        <f t="shared" si="65"/>
        <v>28055.521896044054</v>
      </c>
      <c r="J1390" s="258">
        <f>IFERROR(MIN('MP Calculations'!$E$29/I1390,1),"-")</f>
        <v>1</v>
      </c>
      <c r="K1390" s="259"/>
      <c r="L1390" s="235"/>
      <c r="M1390" s="235"/>
      <c r="N1390" s="235"/>
      <c r="O1390" s="296">
        <v>137568.81539958494</v>
      </c>
      <c r="P1390" s="260">
        <f t="shared" si="64"/>
        <v>137568.81539958494</v>
      </c>
    </row>
    <row r="1391" spans="3:16" x14ac:dyDescent="0.2">
      <c r="C1391" s="235"/>
      <c r="D1391" s="261" t="s">
        <v>282</v>
      </c>
      <c r="E1391" s="216">
        <v>56431</v>
      </c>
      <c r="F1391" s="257" t="str">
        <f t="shared" si="63"/>
        <v>2054-55</v>
      </c>
      <c r="G1391" s="234"/>
      <c r="H1391" s="232" t="s">
        <v>247</v>
      </c>
      <c r="I1391" s="235">
        <f t="shared" si="65"/>
        <v>28055.521896044054</v>
      </c>
      <c r="J1391" s="258">
        <f>IFERROR(MIN('MP Calculations'!$E$29/I1391,1),"-")</f>
        <v>1</v>
      </c>
      <c r="K1391" s="259"/>
      <c r="L1391" s="235"/>
      <c r="M1391" s="235"/>
      <c r="N1391" s="235"/>
      <c r="O1391" s="296">
        <v>13953.269848725051</v>
      </c>
      <c r="P1391" s="260">
        <f t="shared" si="64"/>
        <v>13953.269848725051</v>
      </c>
    </row>
    <row r="1392" spans="3:16" x14ac:dyDescent="0.2">
      <c r="C1392" s="235"/>
      <c r="D1392" s="261" t="s">
        <v>283</v>
      </c>
      <c r="E1392" s="216">
        <v>56431</v>
      </c>
      <c r="F1392" s="257" t="str">
        <f t="shared" si="63"/>
        <v>2054-55</v>
      </c>
      <c r="G1392" s="234"/>
      <c r="H1392" s="232" t="s">
        <v>247</v>
      </c>
      <c r="I1392" s="235">
        <f t="shared" si="65"/>
        <v>28055.521896044054</v>
      </c>
      <c r="J1392" s="258">
        <f>IFERROR(MIN('MP Calculations'!$E$29/I1392,1),"-")</f>
        <v>1</v>
      </c>
      <c r="K1392" s="259"/>
      <c r="L1392" s="235"/>
      <c r="M1392" s="235"/>
      <c r="N1392" s="235"/>
      <c r="O1392" s="296">
        <v>25561.741268323436</v>
      </c>
      <c r="P1392" s="260">
        <f t="shared" si="64"/>
        <v>25561.741268323436</v>
      </c>
    </row>
    <row r="1393" spans="3:16" x14ac:dyDescent="0.2">
      <c r="C1393" s="235"/>
      <c r="D1393" s="261" t="s">
        <v>284</v>
      </c>
      <c r="E1393" s="216">
        <v>56431</v>
      </c>
      <c r="F1393" s="257" t="str">
        <f t="shared" si="63"/>
        <v>2054-55</v>
      </c>
      <c r="G1393" s="234"/>
      <c r="H1393" s="232" t="s">
        <v>247</v>
      </c>
      <c r="I1393" s="235">
        <f t="shared" si="65"/>
        <v>28055.521896044054</v>
      </c>
      <c r="J1393" s="258">
        <f>IFERROR(MIN('MP Calculations'!$E$29/I1393,1),"-")</f>
        <v>1</v>
      </c>
      <c r="K1393" s="259"/>
      <c r="L1393" s="235"/>
      <c r="M1393" s="235"/>
      <c r="N1393" s="235"/>
      <c r="O1393" s="296">
        <v>41592.047272928452</v>
      </c>
      <c r="P1393" s="260">
        <f t="shared" si="64"/>
        <v>41592.047272928452</v>
      </c>
    </row>
    <row r="1394" spans="3:16" x14ac:dyDescent="0.2">
      <c r="C1394" s="235"/>
      <c r="D1394" s="261" t="s">
        <v>285</v>
      </c>
      <c r="E1394" s="216">
        <v>56431</v>
      </c>
      <c r="F1394" s="257" t="str">
        <f t="shared" si="63"/>
        <v>2054-55</v>
      </c>
      <c r="G1394" s="234"/>
      <c r="H1394" s="232" t="s">
        <v>247</v>
      </c>
      <c r="I1394" s="235">
        <f t="shared" si="65"/>
        <v>28055.521896044054</v>
      </c>
      <c r="J1394" s="258">
        <f>IFERROR(MIN('MP Calculations'!$E$29/I1394,1),"-")</f>
        <v>1</v>
      </c>
      <c r="K1394" s="259"/>
      <c r="L1394" s="235"/>
      <c r="M1394" s="235"/>
      <c r="N1394" s="235"/>
      <c r="O1394" s="296">
        <v>4308.2033878343091</v>
      </c>
      <c r="P1394" s="260">
        <f t="shared" si="64"/>
        <v>4308.2033878343091</v>
      </c>
    </row>
    <row r="1395" spans="3:16" x14ac:dyDescent="0.2">
      <c r="C1395" s="235"/>
      <c r="D1395" s="261" t="s">
        <v>286</v>
      </c>
      <c r="E1395" s="216">
        <v>56431</v>
      </c>
      <c r="F1395" s="257" t="str">
        <f t="shared" si="63"/>
        <v>2054-55</v>
      </c>
      <c r="G1395" s="234"/>
      <c r="H1395" s="232" t="s">
        <v>247</v>
      </c>
      <c r="I1395" s="235">
        <f t="shared" si="65"/>
        <v>28055.521896044054</v>
      </c>
      <c r="J1395" s="258">
        <f>IFERROR(MIN('MP Calculations'!$E$29/I1395,1),"-")</f>
        <v>1</v>
      </c>
      <c r="K1395" s="259"/>
      <c r="L1395" s="235"/>
      <c r="M1395" s="235"/>
      <c r="N1395" s="235"/>
      <c r="O1395" s="296">
        <v>13035.551023275486</v>
      </c>
      <c r="P1395" s="260">
        <f t="shared" si="64"/>
        <v>13035.551023275486</v>
      </c>
    </row>
    <row r="1396" spans="3:16" x14ac:dyDescent="0.2">
      <c r="C1396" s="235"/>
      <c r="D1396" s="261" t="s">
        <v>287</v>
      </c>
      <c r="E1396" s="216">
        <v>56431</v>
      </c>
      <c r="F1396" s="257" t="str">
        <f t="shared" si="63"/>
        <v>2054-55</v>
      </c>
      <c r="G1396" s="234"/>
      <c r="H1396" s="232" t="s">
        <v>247</v>
      </c>
      <c r="I1396" s="235">
        <f t="shared" si="65"/>
        <v>28055.521896044054</v>
      </c>
      <c r="J1396" s="258">
        <f>IFERROR(MIN('MP Calculations'!$E$29/I1396,1),"-")</f>
        <v>1</v>
      </c>
      <c r="K1396" s="259"/>
      <c r="L1396" s="235"/>
      <c r="M1396" s="235"/>
      <c r="N1396" s="235"/>
      <c r="O1396" s="296">
        <v>5907.5073983265811</v>
      </c>
      <c r="P1396" s="260">
        <f t="shared" si="64"/>
        <v>5907.5073983265811</v>
      </c>
    </row>
    <row r="1397" spans="3:16" x14ac:dyDescent="0.2">
      <c r="C1397" s="235"/>
      <c r="D1397" s="261" t="s">
        <v>288</v>
      </c>
      <c r="E1397" s="216">
        <v>56431</v>
      </c>
      <c r="F1397" s="257" t="str">
        <f t="shared" ref="F1397:F1460" si="66">IF(E1397="","-",IF(E1397&lt;$E$15,"ERROR - date outside of range",IF(MONTH(E1397)&gt;=7,YEAR(E1397)&amp;"-"&amp;RIGHT(YEAR(E1397),2)+1,YEAR(E1397)-1&amp;"-"&amp;RIGHT(YEAR(E1397),2))))</f>
        <v>2054-55</v>
      </c>
      <c r="G1397" s="234"/>
      <c r="H1397" s="232" t="s">
        <v>247</v>
      </c>
      <c r="I1397" s="235">
        <f t="shared" si="65"/>
        <v>28055.521896044054</v>
      </c>
      <c r="J1397" s="258">
        <f>IFERROR(MIN('MP Calculations'!$E$29/I1397,1),"-")</f>
        <v>1</v>
      </c>
      <c r="K1397" s="259"/>
      <c r="L1397" s="235"/>
      <c r="M1397" s="235"/>
      <c r="N1397" s="235"/>
      <c r="O1397" s="296">
        <v>11706.114030391054</v>
      </c>
      <c r="P1397" s="260">
        <f t="shared" ref="P1397:P1460" si="67">IF(O1397="-","-",IF(E1397&lt;$E$15,0,O1397*J1397))</f>
        <v>11706.114030391054</v>
      </c>
    </row>
    <row r="1398" spans="3:16" x14ac:dyDescent="0.2">
      <c r="C1398" s="235"/>
      <c r="D1398" s="261" t="s">
        <v>249</v>
      </c>
      <c r="E1398" s="216">
        <v>56431</v>
      </c>
      <c r="F1398" s="257" t="str">
        <f t="shared" si="66"/>
        <v>2054-55</v>
      </c>
      <c r="G1398" s="234"/>
      <c r="H1398" s="232" t="s">
        <v>247</v>
      </c>
      <c r="I1398" s="235">
        <f t="shared" si="65"/>
        <v>28055.521896044054</v>
      </c>
      <c r="J1398" s="258">
        <f>IFERROR(MIN('MP Calculations'!$E$29/I1398,1),"-")</f>
        <v>1</v>
      </c>
      <c r="K1398" s="259"/>
      <c r="L1398" s="235"/>
      <c r="M1398" s="235"/>
      <c r="N1398" s="235"/>
      <c r="O1398" s="296">
        <v>68634.429682827846</v>
      </c>
      <c r="P1398" s="260">
        <f t="shared" si="67"/>
        <v>68634.429682827846</v>
      </c>
    </row>
    <row r="1399" spans="3:16" x14ac:dyDescent="0.2">
      <c r="C1399" s="235"/>
      <c r="D1399" s="261" t="s">
        <v>250</v>
      </c>
      <c r="E1399" s="216">
        <v>56431</v>
      </c>
      <c r="F1399" s="257" t="str">
        <f t="shared" si="66"/>
        <v>2054-55</v>
      </c>
      <c r="G1399" s="234"/>
      <c r="H1399" s="232" t="s">
        <v>247</v>
      </c>
      <c r="I1399" s="235">
        <f t="shared" si="65"/>
        <v>28055.521896044054</v>
      </c>
      <c r="J1399" s="258">
        <f>IFERROR(MIN('MP Calculations'!$E$29/I1399,1),"-")</f>
        <v>1</v>
      </c>
      <c r="K1399" s="259"/>
      <c r="L1399" s="235"/>
      <c r="M1399" s="235"/>
      <c r="N1399" s="235"/>
      <c r="O1399" s="296">
        <v>98783.843274835817</v>
      </c>
      <c r="P1399" s="260">
        <f t="shared" si="67"/>
        <v>98783.843274835817</v>
      </c>
    </row>
    <row r="1400" spans="3:16" x14ac:dyDescent="0.2">
      <c r="C1400" s="235"/>
      <c r="D1400" s="261" t="s">
        <v>251</v>
      </c>
      <c r="E1400" s="216">
        <v>56431</v>
      </c>
      <c r="F1400" s="257" t="str">
        <f t="shared" si="66"/>
        <v>2054-55</v>
      </c>
      <c r="G1400" s="234"/>
      <c r="H1400" s="232" t="s">
        <v>247</v>
      </c>
      <c r="I1400" s="235">
        <f t="shared" si="65"/>
        <v>28055.521896044054</v>
      </c>
      <c r="J1400" s="258">
        <f>IFERROR(MIN('MP Calculations'!$E$29/I1400,1),"-")</f>
        <v>1</v>
      </c>
      <c r="K1400" s="259"/>
      <c r="L1400" s="235"/>
      <c r="M1400" s="235"/>
      <c r="N1400" s="235"/>
      <c r="O1400" s="296">
        <v>24793.161685884188</v>
      </c>
      <c r="P1400" s="260">
        <f t="shared" si="67"/>
        <v>24793.161685884188</v>
      </c>
    </row>
    <row r="1401" spans="3:16" x14ac:dyDescent="0.2">
      <c r="C1401" s="235"/>
      <c r="D1401" s="261" t="s">
        <v>252</v>
      </c>
      <c r="E1401" s="216">
        <v>56431</v>
      </c>
      <c r="F1401" s="257" t="str">
        <f t="shared" si="66"/>
        <v>2054-55</v>
      </c>
      <c r="G1401" s="234"/>
      <c r="H1401" s="232" t="s">
        <v>247</v>
      </c>
      <c r="I1401" s="235">
        <f t="shared" si="65"/>
        <v>28055.521896044054</v>
      </c>
      <c r="J1401" s="258">
        <f>IFERROR(MIN('MP Calculations'!$E$29/I1401,1),"-")</f>
        <v>1</v>
      </c>
      <c r="K1401" s="259"/>
      <c r="L1401" s="235"/>
      <c r="M1401" s="235"/>
      <c r="N1401" s="235"/>
      <c r="O1401" s="296">
        <v>58990.589842322326</v>
      </c>
      <c r="P1401" s="260">
        <f t="shared" si="67"/>
        <v>58990.589842322326</v>
      </c>
    </row>
    <row r="1402" spans="3:16" x14ac:dyDescent="0.2">
      <c r="C1402" s="235"/>
      <c r="D1402" s="261" t="s">
        <v>253</v>
      </c>
      <c r="E1402" s="216">
        <v>56431</v>
      </c>
      <c r="F1402" s="257" t="str">
        <f t="shared" si="66"/>
        <v>2054-55</v>
      </c>
      <c r="G1402" s="234"/>
      <c r="H1402" s="232" t="s">
        <v>247</v>
      </c>
      <c r="I1402" s="235">
        <f t="shared" si="65"/>
        <v>28055.521896044054</v>
      </c>
      <c r="J1402" s="258">
        <f>IFERROR(MIN('MP Calculations'!$E$29/I1402,1),"-")</f>
        <v>1</v>
      </c>
      <c r="K1402" s="259"/>
      <c r="L1402" s="235"/>
      <c r="M1402" s="235"/>
      <c r="N1402" s="235"/>
      <c r="O1402" s="296">
        <v>29480.778437133187</v>
      </c>
      <c r="P1402" s="260">
        <f t="shared" si="67"/>
        <v>29480.778437133187</v>
      </c>
    </row>
    <row r="1403" spans="3:16" x14ac:dyDescent="0.2">
      <c r="C1403" s="235"/>
      <c r="D1403" s="261" t="s">
        <v>254</v>
      </c>
      <c r="E1403" s="216">
        <v>56431</v>
      </c>
      <c r="F1403" s="257" t="str">
        <f t="shared" si="66"/>
        <v>2054-55</v>
      </c>
      <c r="G1403" s="234"/>
      <c r="H1403" s="232" t="s">
        <v>247</v>
      </c>
      <c r="I1403" s="235">
        <f t="shared" si="65"/>
        <v>28055.521896044054</v>
      </c>
      <c r="J1403" s="258">
        <f>IFERROR(MIN('MP Calculations'!$E$29/I1403,1),"-")</f>
        <v>1</v>
      </c>
      <c r="K1403" s="259"/>
      <c r="L1403" s="235"/>
      <c r="M1403" s="235"/>
      <c r="N1403" s="235"/>
      <c r="O1403" s="296">
        <v>19708.492730673177</v>
      </c>
      <c r="P1403" s="260">
        <f t="shared" si="67"/>
        <v>19708.492730673177</v>
      </c>
    </row>
    <row r="1404" spans="3:16" x14ac:dyDescent="0.2">
      <c r="C1404" s="235"/>
      <c r="D1404" s="261" t="s">
        <v>255</v>
      </c>
      <c r="E1404" s="216">
        <v>56431</v>
      </c>
      <c r="F1404" s="257" t="str">
        <f t="shared" si="66"/>
        <v>2054-55</v>
      </c>
      <c r="G1404" s="234"/>
      <c r="H1404" s="232" t="s">
        <v>247</v>
      </c>
      <c r="I1404" s="235">
        <f t="shared" si="65"/>
        <v>28055.521896044054</v>
      </c>
      <c r="J1404" s="258">
        <f>IFERROR(MIN('MP Calculations'!$E$29/I1404,1),"-")</f>
        <v>1</v>
      </c>
      <c r="K1404" s="259"/>
      <c r="L1404" s="235"/>
      <c r="M1404" s="235"/>
      <c r="N1404" s="235"/>
      <c r="O1404" s="296">
        <v>63613.019766469428</v>
      </c>
      <c r="P1404" s="260">
        <f t="shared" si="67"/>
        <v>63613.019766469428</v>
      </c>
    </row>
    <row r="1405" spans="3:16" x14ac:dyDescent="0.2">
      <c r="C1405" s="235"/>
      <c r="D1405" s="261" t="s">
        <v>376</v>
      </c>
      <c r="E1405" s="216">
        <v>56431</v>
      </c>
      <c r="F1405" s="257" t="str">
        <f t="shared" si="66"/>
        <v>2054-55</v>
      </c>
      <c r="G1405" s="234"/>
      <c r="H1405" s="232" t="s">
        <v>247</v>
      </c>
      <c r="I1405" s="235">
        <f t="shared" si="65"/>
        <v>28055.521896044054</v>
      </c>
      <c r="J1405" s="258">
        <f>IFERROR(MIN('MP Calculations'!$E$29/I1405,1),"-")</f>
        <v>1</v>
      </c>
      <c r="K1405" s="259"/>
      <c r="L1405" s="235"/>
      <c r="M1405" s="235"/>
      <c r="N1405" s="235"/>
      <c r="O1405" s="296">
        <v>164836.70148987678</v>
      </c>
      <c r="P1405" s="260">
        <f t="shared" si="67"/>
        <v>164836.70148987678</v>
      </c>
    </row>
    <row r="1406" spans="3:16" x14ac:dyDescent="0.2">
      <c r="C1406" s="235"/>
      <c r="D1406" s="261" t="s">
        <v>377</v>
      </c>
      <c r="E1406" s="216">
        <v>56431</v>
      </c>
      <c r="F1406" s="257" t="str">
        <f t="shared" si="66"/>
        <v>2054-55</v>
      </c>
      <c r="G1406" s="234"/>
      <c r="H1406" s="232" t="s">
        <v>247</v>
      </c>
      <c r="I1406" s="235">
        <f t="shared" si="65"/>
        <v>28055.521896044054</v>
      </c>
      <c r="J1406" s="258">
        <f>IFERROR(MIN('MP Calculations'!$E$29/I1406,1),"-")</f>
        <v>1</v>
      </c>
      <c r="K1406" s="259"/>
      <c r="L1406" s="235"/>
      <c r="M1406" s="235"/>
      <c r="N1406" s="235"/>
      <c r="O1406" s="296">
        <v>14677017.79027796</v>
      </c>
      <c r="P1406" s="260">
        <f t="shared" si="67"/>
        <v>14677017.79027796</v>
      </c>
    </row>
    <row r="1407" spans="3:16" x14ac:dyDescent="0.2">
      <c r="C1407" s="235"/>
      <c r="D1407" s="261" t="s">
        <v>443</v>
      </c>
      <c r="E1407" s="216">
        <v>56431</v>
      </c>
      <c r="F1407" s="257" t="str">
        <f t="shared" si="66"/>
        <v>2054-55</v>
      </c>
      <c r="G1407" s="234"/>
      <c r="H1407" s="232" t="s">
        <v>247</v>
      </c>
      <c r="I1407" s="235">
        <f t="shared" si="65"/>
        <v>28055.521896044054</v>
      </c>
      <c r="J1407" s="258">
        <f>IFERROR(MIN('MP Calculations'!$E$29/I1407,1),"-")</f>
        <v>1</v>
      </c>
      <c r="K1407" s="259"/>
      <c r="L1407" s="235"/>
      <c r="M1407" s="235"/>
      <c r="N1407" s="235"/>
      <c r="O1407" s="296">
        <v>31140.544608931938</v>
      </c>
      <c r="P1407" s="260">
        <f t="shared" si="67"/>
        <v>31140.544608931938</v>
      </c>
    </row>
    <row r="1408" spans="3:16" x14ac:dyDescent="0.2">
      <c r="C1408" s="235"/>
      <c r="D1408" s="261" t="s">
        <v>406</v>
      </c>
      <c r="E1408" s="216">
        <v>56431</v>
      </c>
      <c r="F1408" s="257" t="str">
        <f t="shared" si="66"/>
        <v>2054-55</v>
      </c>
      <c r="G1408" s="234"/>
      <c r="H1408" s="232" t="s">
        <v>247</v>
      </c>
      <c r="I1408" s="235">
        <f t="shared" si="65"/>
        <v>28055.521896044054</v>
      </c>
      <c r="J1408" s="258">
        <f>IFERROR(MIN('MP Calculations'!$E$29/I1408,1),"-")</f>
        <v>1</v>
      </c>
      <c r="K1408" s="259"/>
      <c r="L1408" s="235"/>
      <c r="M1408" s="235"/>
      <c r="N1408" s="235"/>
      <c r="O1408" s="296">
        <v>698389.06409462902</v>
      </c>
      <c r="P1408" s="260">
        <f t="shared" si="67"/>
        <v>698389.06409462902</v>
      </c>
    </row>
    <row r="1409" spans="3:16" x14ac:dyDescent="0.2">
      <c r="C1409" s="235"/>
      <c r="D1409" s="261" t="s">
        <v>435</v>
      </c>
      <c r="E1409" s="216">
        <v>56431</v>
      </c>
      <c r="F1409" s="257" t="str">
        <f t="shared" si="66"/>
        <v>2054-55</v>
      </c>
      <c r="G1409" s="234"/>
      <c r="H1409" s="232" t="s">
        <v>247</v>
      </c>
      <c r="I1409" s="235">
        <f t="shared" si="65"/>
        <v>28055.521896044054</v>
      </c>
      <c r="J1409" s="258">
        <f>IFERROR(MIN('MP Calculations'!$E$29/I1409,1),"-")</f>
        <v>1</v>
      </c>
      <c r="K1409" s="259"/>
      <c r="L1409" s="235"/>
      <c r="M1409" s="235"/>
      <c r="N1409" s="235"/>
      <c r="O1409" s="296">
        <v>114055.33269943226</v>
      </c>
      <c r="P1409" s="260">
        <f t="shared" si="67"/>
        <v>114055.33269943226</v>
      </c>
    </row>
    <row r="1410" spans="3:16" x14ac:dyDescent="0.2">
      <c r="C1410" s="235"/>
      <c r="D1410" s="261" t="s">
        <v>350</v>
      </c>
      <c r="E1410" s="216">
        <v>56431</v>
      </c>
      <c r="F1410" s="257" t="str">
        <f t="shared" si="66"/>
        <v>2054-55</v>
      </c>
      <c r="G1410" s="234"/>
      <c r="H1410" s="232" t="s">
        <v>247</v>
      </c>
      <c r="I1410" s="235">
        <f t="shared" si="65"/>
        <v>28055.521896044054</v>
      </c>
      <c r="J1410" s="258">
        <f>IFERROR(MIN('MP Calculations'!$E$29/I1410,1),"-")</f>
        <v>1</v>
      </c>
      <c r="K1410" s="259"/>
      <c r="L1410" s="235"/>
      <c r="M1410" s="235"/>
      <c r="N1410" s="235"/>
      <c r="O1410" s="296">
        <v>1312861.1836142838</v>
      </c>
      <c r="P1410" s="260">
        <f t="shared" si="67"/>
        <v>1312861.1836142838</v>
      </c>
    </row>
    <row r="1411" spans="3:16" x14ac:dyDescent="0.2">
      <c r="C1411" s="235"/>
      <c r="D1411" s="261" t="s">
        <v>538</v>
      </c>
      <c r="E1411" s="216">
        <v>56431</v>
      </c>
      <c r="F1411" s="257" t="str">
        <f t="shared" si="66"/>
        <v>2054-55</v>
      </c>
      <c r="G1411" s="234"/>
      <c r="H1411" s="232" t="s">
        <v>247</v>
      </c>
      <c r="I1411" s="235">
        <f t="shared" si="65"/>
        <v>28055.521896044054</v>
      </c>
      <c r="J1411" s="258">
        <f>IFERROR(MIN('MP Calculations'!$E$29/I1411,1),"-")</f>
        <v>1</v>
      </c>
      <c r="K1411" s="259"/>
      <c r="L1411" s="235"/>
      <c r="M1411" s="235"/>
      <c r="N1411" s="235"/>
      <c r="O1411" s="296">
        <v>13980439.201189287</v>
      </c>
      <c r="P1411" s="260">
        <f t="shared" si="67"/>
        <v>13980439.201189287</v>
      </c>
    </row>
    <row r="1412" spans="3:16" x14ac:dyDescent="0.2">
      <c r="C1412" s="235"/>
      <c r="D1412" s="261" t="s">
        <v>249</v>
      </c>
      <c r="E1412" s="216">
        <v>56796</v>
      </c>
      <c r="F1412" s="257" t="str">
        <f t="shared" si="66"/>
        <v>2055-56</v>
      </c>
      <c r="G1412" s="234"/>
      <c r="H1412" s="232" t="s">
        <v>247</v>
      </c>
      <c r="I1412" s="235">
        <f t="shared" si="65"/>
        <v>28055.521896044054</v>
      </c>
      <c r="J1412" s="258">
        <f>IFERROR(MIN('MP Calculations'!$E$29/I1412,1),"-")</f>
        <v>1</v>
      </c>
      <c r="K1412" s="259"/>
      <c r="L1412" s="235"/>
      <c r="M1412" s="235"/>
      <c r="N1412" s="235"/>
      <c r="O1412" s="296">
        <v>80337.470831663872</v>
      </c>
      <c r="P1412" s="260">
        <f t="shared" si="67"/>
        <v>80337.470831663872</v>
      </c>
    </row>
    <row r="1413" spans="3:16" x14ac:dyDescent="0.2">
      <c r="C1413" s="235"/>
      <c r="D1413" s="261" t="s">
        <v>250</v>
      </c>
      <c r="E1413" s="216">
        <v>56796</v>
      </c>
      <c r="F1413" s="257" t="str">
        <f t="shared" si="66"/>
        <v>2055-56</v>
      </c>
      <c r="G1413" s="234"/>
      <c r="H1413" s="232" t="s">
        <v>247</v>
      </c>
      <c r="I1413" s="235">
        <f t="shared" si="65"/>
        <v>28055.521896044054</v>
      </c>
      <c r="J1413" s="258">
        <f>IFERROR(MIN('MP Calculations'!$E$29/I1413,1),"-")</f>
        <v>1</v>
      </c>
      <c r="K1413" s="259"/>
      <c r="L1413" s="235"/>
      <c r="M1413" s="235"/>
      <c r="N1413" s="235"/>
      <c r="O1413" s="296">
        <v>115627.74200070837</v>
      </c>
      <c r="P1413" s="260">
        <f t="shared" si="67"/>
        <v>115627.74200070837</v>
      </c>
    </row>
    <row r="1414" spans="3:16" x14ac:dyDescent="0.2">
      <c r="C1414" s="235"/>
      <c r="D1414" s="261" t="s">
        <v>251</v>
      </c>
      <c r="E1414" s="216">
        <v>56796</v>
      </c>
      <c r="F1414" s="257" t="str">
        <f t="shared" si="66"/>
        <v>2055-56</v>
      </c>
      <c r="G1414" s="234"/>
      <c r="H1414" s="232" t="s">
        <v>247</v>
      </c>
      <c r="I1414" s="235">
        <f t="shared" si="65"/>
        <v>28055.521896044054</v>
      </c>
      <c r="J1414" s="258">
        <f>IFERROR(MIN('MP Calculations'!$E$29/I1414,1),"-")</f>
        <v>1</v>
      </c>
      <c r="K1414" s="259"/>
      <c r="L1414" s="235"/>
      <c r="M1414" s="235"/>
      <c r="N1414" s="235"/>
      <c r="O1414" s="296">
        <v>29020.710348567165</v>
      </c>
      <c r="P1414" s="260">
        <f t="shared" si="67"/>
        <v>29020.710348567165</v>
      </c>
    </row>
    <row r="1415" spans="3:16" x14ac:dyDescent="0.2">
      <c r="C1415" s="235"/>
      <c r="D1415" s="261" t="s">
        <v>252</v>
      </c>
      <c r="E1415" s="216">
        <v>56796</v>
      </c>
      <c r="F1415" s="257" t="str">
        <f t="shared" si="66"/>
        <v>2055-56</v>
      </c>
      <c r="G1415" s="234"/>
      <c r="H1415" s="232" t="s">
        <v>247</v>
      </c>
      <c r="I1415" s="235">
        <f t="shared" si="65"/>
        <v>28055.521896044054</v>
      </c>
      <c r="J1415" s="258">
        <f>IFERROR(MIN('MP Calculations'!$E$29/I1415,1),"-")</f>
        <v>1</v>
      </c>
      <c r="K1415" s="259"/>
      <c r="L1415" s="235"/>
      <c r="M1415" s="235"/>
      <c r="N1415" s="235"/>
      <c r="O1415" s="296">
        <v>69049.233929686772</v>
      </c>
      <c r="P1415" s="260">
        <f t="shared" si="67"/>
        <v>69049.233929686772</v>
      </c>
    </row>
    <row r="1416" spans="3:16" x14ac:dyDescent="0.2">
      <c r="C1416" s="235"/>
      <c r="D1416" s="261" t="s">
        <v>253</v>
      </c>
      <c r="E1416" s="216">
        <v>56796</v>
      </c>
      <c r="F1416" s="257" t="str">
        <f t="shared" si="66"/>
        <v>2055-56</v>
      </c>
      <c r="G1416" s="234"/>
      <c r="H1416" s="232" t="s">
        <v>247</v>
      </c>
      <c r="I1416" s="235">
        <f t="shared" si="65"/>
        <v>28055.521896044054</v>
      </c>
      <c r="J1416" s="258">
        <f>IFERROR(MIN('MP Calculations'!$E$29/I1416,1),"-")</f>
        <v>1</v>
      </c>
      <c r="K1416" s="259"/>
      <c r="L1416" s="235"/>
      <c r="M1416" s="235"/>
      <c r="N1416" s="235"/>
      <c r="O1416" s="296">
        <v>34507.625236092012</v>
      </c>
      <c r="P1416" s="260">
        <f t="shared" si="67"/>
        <v>34507.625236092012</v>
      </c>
    </row>
    <row r="1417" spans="3:16" x14ac:dyDescent="0.2">
      <c r="C1417" s="235"/>
      <c r="D1417" s="261" t="s">
        <v>254</v>
      </c>
      <c r="E1417" s="216">
        <v>56796</v>
      </c>
      <c r="F1417" s="257" t="str">
        <f t="shared" si="66"/>
        <v>2055-56</v>
      </c>
      <c r="G1417" s="234"/>
      <c r="H1417" s="232" t="s">
        <v>247</v>
      </c>
      <c r="I1417" s="235">
        <f t="shared" si="65"/>
        <v>28055.521896044054</v>
      </c>
      <c r="J1417" s="258">
        <f>IFERROR(MIN('MP Calculations'!$E$29/I1417,1),"-")</f>
        <v>1</v>
      </c>
      <c r="K1417" s="259"/>
      <c r="L1417" s="235"/>
      <c r="M1417" s="235"/>
      <c r="N1417" s="235"/>
      <c r="O1417" s="296">
        <v>23069.040818192461</v>
      </c>
      <c r="P1417" s="260">
        <f t="shared" si="67"/>
        <v>23069.040818192461</v>
      </c>
    </row>
    <row r="1418" spans="3:16" x14ac:dyDescent="0.2">
      <c r="C1418" s="235"/>
      <c r="D1418" s="261" t="s">
        <v>255</v>
      </c>
      <c r="E1418" s="216">
        <v>56796</v>
      </c>
      <c r="F1418" s="257" t="str">
        <f t="shared" si="66"/>
        <v>2055-56</v>
      </c>
      <c r="G1418" s="234"/>
      <c r="H1418" s="232" t="s">
        <v>247</v>
      </c>
      <c r="I1418" s="235">
        <f t="shared" si="65"/>
        <v>28055.521896044054</v>
      </c>
      <c r="J1418" s="258">
        <f>IFERROR(MIN('MP Calculations'!$E$29/I1418,1),"-")</f>
        <v>1</v>
      </c>
      <c r="K1418" s="259"/>
      <c r="L1418" s="235"/>
      <c r="M1418" s="235"/>
      <c r="N1418" s="235"/>
      <c r="O1418" s="296">
        <v>74459.846808946852</v>
      </c>
      <c r="P1418" s="260">
        <f t="shared" si="67"/>
        <v>74459.846808946852</v>
      </c>
    </row>
    <row r="1419" spans="3:16" x14ac:dyDescent="0.2">
      <c r="C1419" s="235"/>
      <c r="D1419" s="261" t="s">
        <v>376</v>
      </c>
      <c r="E1419" s="216">
        <v>56796</v>
      </c>
      <c r="F1419" s="257" t="str">
        <f t="shared" si="66"/>
        <v>2055-56</v>
      </c>
      <c r="G1419" s="234"/>
      <c r="H1419" s="232" t="s">
        <v>247</v>
      </c>
      <c r="I1419" s="235">
        <f t="shared" si="65"/>
        <v>28055.521896044054</v>
      </c>
      <c r="J1419" s="258">
        <f>IFERROR(MIN('MP Calculations'!$E$29/I1419,1),"-")</f>
        <v>1</v>
      </c>
      <c r="K1419" s="259"/>
      <c r="L1419" s="235"/>
      <c r="M1419" s="235"/>
      <c r="N1419" s="235"/>
      <c r="O1419" s="296">
        <v>164964.87435840585</v>
      </c>
      <c r="P1419" s="260">
        <f t="shared" si="67"/>
        <v>164964.87435840585</v>
      </c>
    </row>
    <row r="1420" spans="3:16" x14ac:dyDescent="0.2">
      <c r="C1420" s="235"/>
      <c r="D1420" s="261" t="s">
        <v>377</v>
      </c>
      <c r="E1420" s="216">
        <v>56796</v>
      </c>
      <c r="F1420" s="257" t="str">
        <f t="shared" si="66"/>
        <v>2055-56</v>
      </c>
      <c r="G1420" s="234"/>
      <c r="H1420" s="232" t="s">
        <v>247</v>
      </c>
      <c r="I1420" s="235">
        <f t="shared" si="65"/>
        <v>28055.521896044054</v>
      </c>
      <c r="J1420" s="258">
        <f>IFERROR(MIN('MP Calculations'!$E$29/I1420,1),"-")</f>
        <v>1</v>
      </c>
      <c r="K1420" s="259"/>
      <c r="L1420" s="235"/>
      <c r="M1420" s="235"/>
      <c r="N1420" s="235"/>
      <c r="O1420" s="296">
        <v>16382300.965606498</v>
      </c>
      <c r="P1420" s="260">
        <f t="shared" si="67"/>
        <v>16382300.965606498</v>
      </c>
    </row>
    <row r="1421" spans="3:16" x14ac:dyDescent="0.2">
      <c r="C1421" s="235"/>
      <c r="D1421" s="261" t="s">
        <v>443</v>
      </c>
      <c r="E1421" s="216">
        <v>56796</v>
      </c>
      <c r="F1421" s="257" t="str">
        <f t="shared" si="66"/>
        <v>2055-56</v>
      </c>
      <c r="G1421" s="234"/>
      <c r="H1421" s="232" t="s">
        <v>247</v>
      </c>
      <c r="I1421" s="235">
        <f t="shared" si="65"/>
        <v>28055.521896044054</v>
      </c>
      <c r="J1421" s="258">
        <f>IFERROR(MIN('MP Calculations'!$E$29/I1421,1),"-")</f>
        <v>1</v>
      </c>
      <c r="K1421" s="259"/>
      <c r="L1421" s="235"/>
      <c r="M1421" s="235"/>
      <c r="N1421" s="235"/>
      <c r="O1421" s="296">
        <v>26310.164512875886</v>
      </c>
      <c r="P1421" s="260">
        <f t="shared" si="67"/>
        <v>26310.164512875886</v>
      </c>
    </row>
    <row r="1422" spans="3:16" x14ac:dyDescent="0.2">
      <c r="C1422" s="235"/>
      <c r="D1422" s="261" t="s">
        <v>406</v>
      </c>
      <c r="E1422" s="216">
        <v>56796</v>
      </c>
      <c r="F1422" s="257" t="str">
        <f t="shared" si="66"/>
        <v>2055-56</v>
      </c>
      <c r="G1422" s="234"/>
      <c r="H1422" s="232" t="s">
        <v>247</v>
      </c>
      <c r="I1422" s="235">
        <f t="shared" si="65"/>
        <v>28055.521896044054</v>
      </c>
      <c r="J1422" s="258">
        <f>IFERROR(MIN('MP Calculations'!$E$29/I1422,1),"-")</f>
        <v>1</v>
      </c>
      <c r="K1422" s="259"/>
      <c r="L1422" s="235"/>
      <c r="M1422" s="235"/>
      <c r="N1422" s="235"/>
      <c r="O1422" s="296">
        <v>18316600.735841397</v>
      </c>
      <c r="P1422" s="260">
        <f t="shared" si="67"/>
        <v>18316600.735841397</v>
      </c>
    </row>
    <row r="1423" spans="3:16" x14ac:dyDescent="0.2">
      <c r="C1423" s="235"/>
      <c r="D1423" s="261" t="s">
        <v>435</v>
      </c>
      <c r="E1423" s="216">
        <v>56796</v>
      </c>
      <c r="F1423" s="257" t="str">
        <f t="shared" si="66"/>
        <v>2055-56</v>
      </c>
      <c r="G1423" s="234"/>
      <c r="H1423" s="232" t="s">
        <v>247</v>
      </c>
      <c r="I1423" s="235">
        <f t="shared" si="65"/>
        <v>28055.521896044054</v>
      </c>
      <c r="J1423" s="258">
        <f>IFERROR(MIN('MP Calculations'!$E$29/I1423,1),"-")</f>
        <v>1</v>
      </c>
      <c r="K1423" s="259"/>
      <c r="L1423" s="235"/>
      <c r="M1423" s="235"/>
      <c r="N1423" s="235"/>
      <c r="O1423" s="296">
        <v>408291.36438261747</v>
      </c>
      <c r="P1423" s="260">
        <f t="shared" si="67"/>
        <v>408291.36438261747</v>
      </c>
    </row>
    <row r="1424" spans="3:16" x14ac:dyDescent="0.2">
      <c r="C1424" s="235"/>
      <c r="D1424" s="261" t="s">
        <v>350</v>
      </c>
      <c r="E1424" s="216">
        <v>56796</v>
      </c>
      <c r="F1424" s="257" t="str">
        <f t="shared" si="66"/>
        <v>2055-56</v>
      </c>
      <c r="G1424" s="234"/>
      <c r="H1424" s="232" t="s">
        <v>247</v>
      </c>
      <c r="I1424" s="235">
        <f t="shared" si="65"/>
        <v>28055.521896044054</v>
      </c>
      <c r="J1424" s="258">
        <f>IFERROR(MIN('MP Calculations'!$E$29/I1424,1),"-")</f>
        <v>1</v>
      </c>
      <c r="K1424" s="259"/>
      <c r="L1424" s="235"/>
      <c r="M1424" s="235"/>
      <c r="N1424" s="235"/>
      <c r="O1424" s="296">
        <v>945519.09927142994</v>
      </c>
      <c r="P1424" s="260">
        <f t="shared" si="67"/>
        <v>945519.09927142994</v>
      </c>
    </row>
    <row r="1425" spans="3:16" x14ac:dyDescent="0.2">
      <c r="C1425" s="235"/>
      <c r="D1425" s="261"/>
      <c r="E1425" s="216"/>
      <c r="F1425" s="257" t="str">
        <f t="shared" si="66"/>
        <v>-</v>
      </c>
      <c r="G1425" s="234"/>
      <c r="H1425" s="232"/>
      <c r="I1425" s="235"/>
      <c r="J1425" s="258" t="str">
        <f>IFERROR(MIN('MP Calculations'!$E$29/I1425,1),"-")</f>
        <v>-</v>
      </c>
      <c r="K1425" s="259"/>
      <c r="L1425" s="235"/>
      <c r="M1425" s="235"/>
      <c r="N1425" s="235"/>
      <c r="O1425" s="297" t="s">
        <v>248</v>
      </c>
      <c r="P1425" s="260" t="str">
        <f t="shared" si="67"/>
        <v>-</v>
      </c>
    </row>
    <row r="1426" spans="3:16" x14ac:dyDescent="0.2">
      <c r="C1426" s="235"/>
      <c r="D1426" s="261"/>
      <c r="E1426" s="216"/>
      <c r="F1426" s="257" t="str">
        <f t="shared" si="66"/>
        <v>-</v>
      </c>
      <c r="G1426" s="234"/>
      <c r="H1426" s="232"/>
      <c r="I1426" s="235"/>
      <c r="J1426" s="258" t="str">
        <f>IFERROR(MIN('MP Calculations'!$E$29/I1426,1),"-")</f>
        <v>-</v>
      </c>
      <c r="K1426" s="259"/>
      <c r="L1426" s="235"/>
      <c r="M1426" s="235"/>
      <c r="N1426" s="235"/>
      <c r="O1426" s="297" t="s">
        <v>248</v>
      </c>
      <c r="P1426" s="260" t="str">
        <f t="shared" si="67"/>
        <v>-</v>
      </c>
    </row>
    <row r="1427" spans="3:16" x14ac:dyDescent="0.2">
      <c r="C1427" s="235"/>
      <c r="D1427" s="261"/>
      <c r="E1427" s="216"/>
      <c r="F1427" s="257" t="str">
        <f t="shared" si="66"/>
        <v>-</v>
      </c>
      <c r="G1427" s="234"/>
      <c r="H1427" s="232"/>
      <c r="I1427" s="235"/>
      <c r="J1427" s="258" t="str">
        <f>IFERROR(MIN('MP Calculations'!$E$29/I1427,1),"-")</f>
        <v>-</v>
      </c>
      <c r="K1427" s="259"/>
      <c r="L1427" s="235"/>
      <c r="M1427" s="235"/>
      <c r="N1427" s="235"/>
      <c r="O1427" s="297" t="s">
        <v>248</v>
      </c>
      <c r="P1427" s="260" t="str">
        <f t="shared" si="67"/>
        <v>-</v>
      </c>
    </row>
    <row r="1428" spans="3:16" x14ac:dyDescent="0.2">
      <c r="C1428" s="235"/>
      <c r="D1428" s="261"/>
      <c r="E1428" s="216"/>
      <c r="F1428" s="257" t="str">
        <f t="shared" si="66"/>
        <v>-</v>
      </c>
      <c r="G1428" s="234"/>
      <c r="H1428" s="232"/>
      <c r="I1428" s="235"/>
      <c r="J1428" s="258" t="str">
        <f>IFERROR(MIN('MP Calculations'!$E$29/I1428,1),"-")</f>
        <v>-</v>
      </c>
      <c r="K1428" s="259"/>
      <c r="L1428" s="235"/>
      <c r="M1428" s="235"/>
      <c r="N1428" s="235"/>
      <c r="O1428" s="297" t="s">
        <v>248</v>
      </c>
      <c r="P1428" s="260" t="str">
        <f t="shared" si="67"/>
        <v>-</v>
      </c>
    </row>
    <row r="1429" spans="3:16" x14ac:dyDescent="0.2">
      <c r="C1429" s="235"/>
      <c r="D1429" s="261"/>
      <c r="E1429" s="216"/>
      <c r="F1429" s="257" t="str">
        <f t="shared" si="66"/>
        <v>-</v>
      </c>
      <c r="G1429" s="234"/>
      <c r="H1429" s="232"/>
      <c r="I1429" s="235"/>
      <c r="J1429" s="258" t="str">
        <f>IFERROR(MIN('MP Calculations'!$E$29/I1429,1),"-")</f>
        <v>-</v>
      </c>
      <c r="K1429" s="259"/>
      <c r="L1429" s="235"/>
      <c r="M1429" s="235"/>
      <c r="N1429" s="235"/>
      <c r="O1429" s="297" t="s">
        <v>248</v>
      </c>
      <c r="P1429" s="260" t="str">
        <f t="shared" si="67"/>
        <v>-</v>
      </c>
    </row>
    <row r="1430" spans="3:16" x14ac:dyDescent="0.2">
      <c r="C1430" s="235"/>
      <c r="D1430" s="261"/>
      <c r="E1430" s="216"/>
      <c r="F1430" s="257" t="str">
        <f t="shared" si="66"/>
        <v>-</v>
      </c>
      <c r="G1430" s="234"/>
      <c r="H1430" s="232"/>
      <c r="I1430" s="235"/>
      <c r="J1430" s="258" t="str">
        <f>IFERROR(MIN('MP Calculations'!$E$29/I1430,1),"-")</f>
        <v>-</v>
      </c>
      <c r="K1430" s="259"/>
      <c r="L1430" s="235"/>
      <c r="M1430" s="235"/>
      <c r="N1430" s="235"/>
      <c r="O1430" s="297" t="s">
        <v>248</v>
      </c>
      <c r="P1430" s="260" t="str">
        <f t="shared" si="67"/>
        <v>-</v>
      </c>
    </row>
    <row r="1431" spans="3:16" x14ac:dyDescent="0.2">
      <c r="C1431" s="235"/>
      <c r="D1431" s="261"/>
      <c r="E1431" s="216"/>
      <c r="F1431" s="257" t="str">
        <f t="shared" si="66"/>
        <v>-</v>
      </c>
      <c r="G1431" s="234"/>
      <c r="H1431" s="232"/>
      <c r="I1431" s="235"/>
      <c r="J1431" s="258" t="str">
        <f>IFERROR(MIN('MP Calculations'!$E$29/I1431,1),"-")</f>
        <v>-</v>
      </c>
      <c r="K1431" s="259"/>
      <c r="L1431" s="235"/>
      <c r="M1431" s="235"/>
      <c r="N1431" s="235"/>
      <c r="O1431" s="297" t="s">
        <v>248</v>
      </c>
      <c r="P1431" s="260" t="str">
        <f t="shared" si="67"/>
        <v>-</v>
      </c>
    </row>
    <row r="1432" spans="3:16" x14ac:dyDescent="0.2">
      <c r="C1432" s="235"/>
      <c r="D1432" s="261"/>
      <c r="E1432" s="216"/>
      <c r="F1432" s="257" t="str">
        <f t="shared" si="66"/>
        <v>-</v>
      </c>
      <c r="G1432" s="234"/>
      <c r="H1432" s="232"/>
      <c r="I1432" s="235"/>
      <c r="J1432" s="258" t="str">
        <f>IFERROR(MIN('MP Calculations'!$E$29/I1432,1),"-")</f>
        <v>-</v>
      </c>
      <c r="K1432" s="259"/>
      <c r="L1432" s="235"/>
      <c r="M1432" s="235"/>
      <c r="N1432" s="235"/>
      <c r="O1432" s="297" t="s">
        <v>248</v>
      </c>
      <c r="P1432" s="260" t="str">
        <f t="shared" si="67"/>
        <v>-</v>
      </c>
    </row>
    <row r="1433" spans="3:16" x14ac:dyDescent="0.2">
      <c r="C1433" s="235"/>
      <c r="D1433" s="261"/>
      <c r="E1433" s="216"/>
      <c r="F1433" s="257" t="str">
        <f t="shared" si="66"/>
        <v>-</v>
      </c>
      <c r="G1433" s="234"/>
      <c r="H1433" s="232"/>
      <c r="I1433" s="235"/>
      <c r="J1433" s="258" t="str">
        <f>IFERROR(MIN('MP Calculations'!$E$29/I1433,1),"-")</f>
        <v>-</v>
      </c>
      <c r="K1433" s="259"/>
      <c r="L1433" s="235"/>
      <c r="M1433" s="235"/>
      <c r="N1433" s="235"/>
      <c r="O1433" s="297" t="s">
        <v>248</v>
      </c>
      <c r="P1433" s="260" t="str">
        <f t="shared" si="67"/>
        <v>-</v>
      </c>
    </row>
    <row r="1434" spans="3:16" x14ac:dyDescent="0.2">
      <c r="C1434" s="235"/>
      <c r="D1434" s="261"/>
      <c r="E1434" s="216"/>
      <c r="F1434" s="257" t="str">
        <f t="shared" si="66"/>
        <v>-</v>
      </c>
      <c r="G1434" s="234"/>
      <c r="H1434" s="232"/>
      <c r="I1434" s="235"/>
      <c r="J1434" s="258" t="str">
        <f>IFERROR(MIN('MP Calculations'!$E$29/I1434,1),"-")</f>
        <v>-</v>
      </c>
      <c r="K1434" s="259"/>
      <c r="L1434" s="235"/>
      <c r="M1434" s="235"/>
      <c r="N1434" s="235"/>
      <c r="O1434" s="297" t="s">
        <v>248</v>
      </c>
      <c r="P1434" s="260" t="str">
        <f t="shared" si="67"/>
        <v>-</v>
      </c>
    </row>
    <row r="1435" spans="3:16" x14ac:dyDescent="0.2">
      <c r="C1435" s="235"/>
      <c r="D1435" s="261"/>
      <c r="E1435" s="216"/>
      <c r="F1435" s="257" t="str">
        <f t="shared" si="66"/>
        <v>-</v>
      </c>
      <c r="G1435" s="234"/>
      <c r="H1435" s="232"/>
      <c r="I1435" s="235"/>
      <c r="J1435" s="258" t="str">
        <f>IFERROR(MIN('MP Calculations'!$E$29/I1435,1),"-")</f>
        <v>-</v>
      </c>
      <c r="K1435" s="259"/>
      <c r="L1435" s="235"/>
      <c r="M1435" s="235"/>
      <c r="N1435" s="235"/>
      <c r="O1435" s="297" t="s">
        <v>248</v>
      </c>
      <c r="P1435" s="260" t="str">
        <f t="shared" si="67"/>
        <v>-</v>
      </c>
    </row>
    <row r="1436" spans="3:16" x14ac:dyDescent="0.2">
      <c r="C1436" s="235"/>
      <c r="D1436" s="261"/>
      <c r="E1436" s="262"/>
      <c r="F1436" s="257" t="str">
        <f t="shared" si="66"/>
        <v>-</v>
      </c>
      <c r="G1436" s="234"/>
      <c r="H1436" s="232"/>
      <c r="I1436" s="235"/>
      <c r="J1436" s="258" t="str">
        <f>IFERROR(MIN('MP Calculations'!$E$29/I1436,1),"-")</f>
        <v>-</v>
      </c>
      <c r="K1436" s="259"/>
      <c r="L1436" s="235"/>
      <c r="M1436" s="235"/>
      <c r="N1436" s="235"/>
      <c r="O1436" s="297" t="s">
        <v>248</v>
      </c>
      <c r="P1436" s="260" t="str">
        <f t="shared" si="67"/>
        <v>-</v>
      </c>
    </row>
    <row r="1437" spans="3:16" x14ac:dyDescent="0.2">
      <c r="C1437" s="235"/>
      <c r="D1437" s="261"/>
      <c r="E1437" s="262"/>
      <c r="F1437" s="257" t="str">
        <f t="shared" si="66"/>
        <v>-</v>
      </c>
      <c r="G1437" s="234"/>
      <c r="H1437" s="232"/>
      <c r="I1437" s="235"/>
      <c r="J1437" s="258" t="str">
        <f>IFERROR(MIN('MP Calculations'!$E$29/I1437,1),"-")</f>
        <v>-</v>
      </c>
      <c r="K1437" s="259"/>
      <c r="L1437" s="235"/>
      <c r="M1437" s="235"/>
      <c r="N1437" s="235"/>
      <c r="O1437" s="297" t="s">
        <v>248</v>
      </c>
      <c r="P1437" s="260" t="str">
        <f t="shared" si="67"/>
        <v>-</v>
      </c>
    </row>
    <row r="1438" spans="3:16" x14ac:dyDescent="0.2">
      <c r="C1438" s="235"/>
      <c r="D1438" s="261"/>
      <c r="E1438" s="262"/>
      <c r="F1438" s="257" t="str">
        <f t="shared" si="66"/>
        <v>-</v>
      </c>
      <c r="G1438" s="234"/>
      <c r="H1438" s="232"/>
      <c r="I1438" s="235"/>
      <c r="J1438" s="258" t="str">
        <f>IFERROR(MIN('MP Calculations'!$E$29/I1438,1),"-")</f>
        <v>-</v>
      </c>
      <c r="K1438" s="259"/>
      <c r="L1438" s="235"/>
      <c r="M1438" s="235"/>
      <c r="N1438" s="235"/>
      <c r="O1438" s="297" t="s">
        <v>248</v>
      </c>
      <c r="P1438" s="260" t="str">
        <f t="shared" si="67"/>
        <v>-</v>
      </c>
    </row>
    <row r="1439" spans="3:16" x14ac:dyDescent="0.2">
      <c r="C1439" s="235"/>
      <c r="D1439" s="261"/>
      <c r="E1439" s="262"/>
      <c r="F1439" s="257" t="str">
        <f t="shared" si="66"/>
        <v>-</v>
      </c>
      <c r="G1439" s="234"/>
      <c r="H1439" s="232"/>
      <c r="I1439" s="235"/>
      <c r="J1439" s="258" t="str">
        <f>IFERROR(MIN('MP Calculations'!$E$29/I1439,1),"-")</f>
        <v>-</v>
      </c>
      <c r="K1439" s="259"/>
      <c r="L1439" s="235"/>
      <c r="M1439" s="235"/>
      <c r="N1439" s="235"/>
      <c r="O1439" s="297" t="s">
        <v>248</v>
      </c>
      <c r="P1439" s="260" t="str">
        <f t="shared" si="67"/>
        <v>-</v>
      </c>
    </row>
    <row r="1440" spans="3:16" x14ac:dyDescent="0.2">
      <c r="C1440" s="235"/>
      <c r="D1440" s="261"/>
      <c r="E1440" s="262"/>
      <c r="F1440" s="257" t="str">
        <f t="shared" si="66"/>
        <v>-</v>
      </c>
      <c r="G1440" s="234"/>
      <c r="H1440" s="232"/>
      <c r="I1440" s="235"/>
      <c r="J1440" s="258" t="str">
        <f>IFERROR(MIN('MP Calculations'!$E$29/I1440,1),"-")</f>
        <v>-</v>
      </c>
      <c r="K1440" s="259"/>
      <c r="L1440" s="235"/>
      <c r="M1440" s="235"/>
      <c r="N1440" s="235"/>
      <c r="O1440" s="297" t="s">
        <v>248</v>
      </c>
      <c r="P1440" s="260" t="str">
        <f t="shared" si="67"/>
        <v>-</v>
      </c>
    </row>
    <row r="1441" spans="3:16" x14ac:dyDescent="0.2">
      <c r="C1441" s="235"/>
      <c r="D1441" s="261"/>
      <c r="E1441" s="262"/>
      <c r="F1441" s="257" t="str">
        <f t="shared" si="66"/>
        <v>-</v>
      </c>
      <c r="G1441" s="234"/>
      <c r="H1441" s="232"/>
      <c r="I1441" s="235"/>
      <c r="J1441" s="258" t="str">
        <f>IFERROR(MIN('MP Calculations'!$E$29/I1441,1),"-")</f>
        <v>-</v>
      </c>
      <c r="K1441" s="259"/>
      <c r="L1441" s="235"/>
      <c r="M1441" s="235"/>
      <c r="N1441" s="235"/>
      <c r="O1441" s="297" t="s">
        <v>248</v>
      </c>
      <c r="P1441" s="260" t="str">
        <f t="shared" si="67"/>
        <v>-</v>
      </c>
    </row>
    <row r="1442" spans="3:16" x14ac:dyDescent="0.2">
      <c r="C1442" s="235"/>
      <c r="D1442" s="261"/>
      <c r="E1442" s="262"/>
      <c r="F1442" s="257" t="str">
        <f t="shared" si="66"/>
        <v>-</v>
      </c>
      <c r="G1442" s="234"/>
      <c r="H1442" s="232"/>
      <c r="I1442" s="235"/>
      <c r="J1442" s="258" t="str">
        <f>IFERROR(MIN('MP Calculations'!$E$29/I1442,1),"-")</f>
        <v>-</v>
      </c>
      <c r="K1442" s="259"/>
      <c r="L1442" s="235"/>
      <c r="M1442" s="235"/>
      <c r="N1442" s="235"/>
      <c r="O1442" s="297" t="s">
        <v>248</v>
      </c>
      <c r="P1442" s="260" t="str">
        <f t="shared" si="67"/>
        <v>-</v>
      </c>
    </row>
    <row r="1443" spans="3:16" x14ac:dyDescent="0.2">
      <c r="C1443" s="235"/>
      <c r="D1443" s="261"/>
      <c r="E1443" s="262"/>
      <c r="F1443" s="257" t="str">
        <f t="shared" si="66"/>
        <v>-</v>
      </c>
      <c r="G1443" s="234"/>
      <c r="H1443" s="232"/>
      <c r="I1443" s="235"/>
      <c r="J1443" s="258" t="str">
        <f>IFERROR(MIN('MP Calculations'!$E$29/I1443,1),"-")</f>
        <v>-</v>
      </c>
      <c r="K1443" s="259"/>
      <c r="L1443" s="235"/>
      <c r="M1443" s="235"/>
      <c r="N1443" s="235"/>
      <c r="O1443" s="297" t="s">
        <v>248</v>
      </c>
      <c r="P1443" s="260" t="str">
        <f t="shared" si="67"/>
        <v>-</v>
      </c>
    </row>
    <row r="1444" spans="3:16" x14ac:dyDescent="0.2">
      <c r="C1444" s="235"/>
      <c r="D1444" s="261"/>
      <c r="E1444" s="262"/>
      <c r="F1444" s="257" t="str">
        <f t="shared" si="66"/>
        <v>-</v>
      </c>
      <c r="G1444" s="234"/>
      <c r="H1444" s="232"/>
      <c r="I1444" s="235"/>
      <c r="J1444" s="258" t="str">
        <f>IFERROR(MIN('MP Calculations'!$E$29/I1444,1),"-")</f>
        <v>-</v>
      </c>
      <c r="K1444" s="259"/>
      <c r="L1444" s="235"/>
      <c r="M1444" s="235"/>
      <c r="N1444" s="235"/>
      <c r="O1444" s="297" t="s">
        <v>248</v>
      </c>
      <c r="P1444" s="260" t="str">
        <f t="shared" si="67"/>
        <v>-</v>
      </c>
    </row>
    <row r="1445" spans="3:16" x14ac:dyDescent="0.2">
      <c r="C1445" s="235"/>
      <c r="D1445" s="261"/>
      <c r="E1445" s="262"/>
      <c r="F1445" s="257" t="str">
        <f t="shared" si="66"/>
        <v>-</v>
      </c>
      <c r="G1445" s="234"/>
      <c r="H1445" s="232"/>
      <c r="I1445" s="235"/>
      <c r="J1445" s="258" t="str">
        <f>IFERROR(MIN('MP Calculations'!$E$29/I1445,1),"-")</f>
        <v>-</v>
      </c>
      <c r="K1445" s="259"/>
      <c r="L1445" s="235"/>
      <c r="M1445" s="235"/>
      <c r="N1445" s="235"/>
      <c r="O1445" s="297" t="s">
        <v>248</v>
      </c>
      <c r="P1445" s="260" t="str">
        <f t="shared" si="67"/>
        <v>-</v>
      </c>
    </row>
    <row r="1446" spans="3:16" x14ac:dyDescent="0.2">
      <c r="C1446" s="235"/>
      <c r="D1446" s="261"/>
      <c r="E1446" s="262"/>
      <c r="F1446" s="257" t="str">
        <f t="shared" si="66"/>
        <v>-</v>
      </c>
      <c r="G1446" s="234"/>
      <c r="H1446" s="232"/>
      <c r="I1446" s="235"/>
      <c r="J1446" s="258" t="str">
        <f>IFERROR(MIN('MP Calculations'!$E$29/I1446,1),"-")</f>
        <v>-</v>
      </c>
      <c r="K1446" s="259"/>
      <c r="L1446" s="235"/>
      <c r="M1446" s="235"/>
      <c r="N1446" s="235"/>
      <c r="O1446" s="297" t="s">
        <v>248</v>
      </c>
      <c r="P1446" s="260" t="str">
        <f t="shared" si="67"/>
        <v>-</v>
      </c>
    </row>
    <row r="1447" spans="3:16" x14ac:dyDescent="0.2">
      <c r="C1447" s="235"/>
      <c r="D1447" s="261"/>
      <c r="E1447" s="262"/>
      <c r="F1447" s="257" t="str">
        <f t="shared" si="66"/>
        <v>-</v>
      </c>
      <c r="G1447" s="234"/>
      <c r="H1447" s="232"/>
      <c r="I1447" s="235"/>
      <c r="J1447" s="258" t="str">
        <f>IFERROR(MIN('MP Calculations'!$E$29/I1447,1),"-")</f>
        <v>-</v>
      </c>
      <c r="K1447" s="259"/>
      <c r="L1447" s="235"/>
      <c r="M1447" s="235"/>
      <c r="N1447" s="235"/>
      <c r="O1447" s="297" t="s">
        <v>248</v>
      </c>
      <c r="P1447" s="260" t="str">
        <f t="shared" si="67"/>
        <v>-</v>
      </c>
    </row>
    <row r="1448" spans="3:16" x14ac:dyDescent="0.2">
      <c r="C1448" s="235"/>
      <c r="D1448" s="261"/>
      <c r="E1448" s="262"/>
      <c r="F1448" s="257" t="str">
        <f t="shared" si="66"/>
        <v>-</v>
      </c>
      <c r="G1448" s="234"/>
      <c r="H1448" s="232"/>
      <c r="I1448" s="235"/>
      <c r="J1448" s="258" t="str">
        <f>IFERROR(MIN('MP Calculations'!$E$29/I1448,1),"-")</f>
        <v>-</v>
      </c>
      <c r="K1448" s="259"/>
      <c r="L1448" s="235"/>
      <c r="M1448" s="235"/>
      <c r="N1448" s="235"/>
      <c r="O1448" s="297" t="s">
        <v>248</v>
      </c>
      <c r="P1448" s="260" t="str">
        <f t="shared" si="67"/>
        <v>-</v>
      </c>
    </row>
    <row r="1449" spans="3:16" x14ac:dyDescent="0.2">
      <c r="C1449" s="235"/>
      <c r="D1449" s="261"/>
      <c r="E1449" s="262"/>
      <c r="F1449" s="257" t="str">
        <f t="shared" si="66"/>
        <v>-</v>
      </c>
      <c r="G1449" s="234"/>
      <c r="H1449" s="232"/>
      <c r="I1449" s="235"/>
      <c r="J1449" s="258" t="str">
        <f>IFERROR(MIN('MP Calculations'!$E$29/I1449,1),"-")</f>
        <v>-</v>
      </c>
      <c r="K1449" s="259"/>
      <c r="L1449" s="235"/>
      <c r="M1449" s="235"/>
      <c r="N1449" s="235"/>
      <c r="O1449" s="297" t="s">
        <v>248</v>
      </c>
      <c r="P1449" s="260" t="str">
        <f t="shared" si="67"/>
        <v>-</v>
      </c>
    </row>
    <row r="1450" spans="3:16" x14ac:dyDescent="0.2">
      <c r="C1450" s="235"/>
      <c r="D1450" s="261"/>
      <c r="E1450" s="262"/>
      <c r="F1450" s="257" t="str">
        <f t="shared" si="66"/>
        <v>-</v>
      </c>
      <c r="G1450" s="234"/>
      <c r="H1450" s="232"/>
      <c r="I1450" s="235"/>
      <c r="J1450" s="258" t="str">
        <f>IFERROR(MIN('MP Calculations'!$E$29/I1450,1),"-")</f>
        <v>-</v>
      </c>
      <c r="K1450" s="259"/>
      <c r="L1450" s="235"/>
      <c r="M1450" s="235"/>
      <c r="N1450" s="235"/>
      <c r="O1450" s="297" t="s">
        <v>248</v>
      </c>
      <c r="P1450" s="260" t="str">
        <f t="shared" si="67"/>
        <v>-</v>
      </c>
    </row>
    <row r="1451" spans="3:16" x14ac:dyDescent="0.2">
      <c r="C1451" s="235"/>
      <c r="D1451" s="261"/>
      <c r="E1451" s="262"/>
      <c r="F1451" s="257" t="str">
        <f t="shared" si="66"/>
        <v>-</v>
      </c>
      <c r="G1451" s="234"/>
      <c r="H1451" s="232"/>
      <c r="I1451" s="235"/>
      <c r="J1451" s="258" t="str">
        <f>IFERROR(MIN('MP Calculations'!$E$29/I1451,1),"-")</f>
        <v>-</v>
      </c>
      <c r="K1451" s="259"/>
      <c r="L1451" s="235"/>
      <c r="M1451" s="235"/>
      <c r="N1451" s="235"/>
      <c r="O1451" s="297" t="s">
        <v>248</v>
      </c>
      <c r="P1451" s="260" t="str">
        <f t="shared" si="67"/>
        <v>-</v>
      </c>
    </row>
    <row r="1452" spans="3:16" x14ac:dyDescent="0.2">
      <c r="C1452" s="235"/>
      <c r="D1452" s="261"/>
      <c r="E1452" s="262"/>
      <c r="F1452" s="257" t="str">
        <f t="shared" si="66"/>
        <v>-</v>
      </c>
      <c r="G1452" s="234"/>
      <c r="H1452" s="232"/>
      <c r="I1452" s="235"/>
      <c r="J1452" s="258" t="str">
        <f>IFERROR(MIN('MP Calculations'!$E$29/I1452,1),"-")</f>
        <v>-</v>
      </c>
      <c r="K1452" s="259"/>
      <c r="L1452" s="235"/>
      <c r="M1452" s="235"/>
      <c r="N1452" s="235"/>
      <c r="O1452" s="297" t="s">
        <v>248</v>
      </c>
      <c r="P1452" s="260" t="str">
        <f t="shared" si="67"/>
        <v>-</v>
      </c>
    </row>
    <row r="1453" spans="3:16" x14ac:dyDescent="0.2">
      <c r="C1453" s="235"/>
      <c r="D1453" s="261"/>
      <c r="E1453" s="262"/>
      <c r="F1453" s="257" t="str">
        <f t="shared" si="66"/>
        <v>-</v>
      </c>
      <c r="G1453" s="234"/>
      <c r="H1453" s="232"/>
      <c r="I1453" s="235"/>
      <c r="J1453" s="258" t="str">
        <f>IFERROR(MIN('MP Calculations'!$E$29/I1453,1),"-")</f>
        <v>-</v>
      </c>
      <c r="K1453" s="259"/>
      <c r="L1453" s="235"/>
      <c r="M1453" s="235"/>
      <c r="N1453" s="235"/>
      <c r="O1453" s="297" t="s">
        <v>248</v>
      </c>
      <c r="P1453" s="260" t="str">
        <f t="shared" si="67"/>
        <v>-</v>
      </c>
    </row>
    <row r="1454" spans="3:16" x14ac:dyDescent="0.2">
      <c r="C1454" s="235"/>
      <c r="D1454" s="261"/>
      <c r="E1454" s="262"/>
      <c r="F1454" s="257" t="str">
        <f t="shared" si="66"/>
        <v>-</v>
      </c>
      <c r="G1454" s="234"/>
      <c r="H1454" s="232"/>
      <c r="I1454" s="235"/>
      <c r="J1454" s="258" t="str">
        <f>IFERROR(MIN('MP Calculations'!$E$29/I1454,1),"-")</f>
        <v>-</v>
      </c>
      <c r="K1454" s="259"/>
      <c r="L1454" s="235"/>
      <c r="M1454" s="235"/>
      <c r="N1454" s="235"/>
      <c r="O1454" s="297" t="s">
        <v>248</v>
      </c>
      <c r="P1454" s="260" t="str">
        <f t="shared" si="67"/>
        <v>-</v>
      </c>
    </row>
    <row r="1455" spans="3:16" x14ac:dyDescent="0.2">
      <c r="C1455" s="235"/>
      <c r="D1455" s="261"/>
      <c r="E1455" s="262"/>
      <c r="F1455" s="257" t="str">
        <f t="shared" si="66"/>
        <v>-</v>
      </c>
      <c r="G1455" s="234"/>
      <c r="H1455" s="232"/>
      <c r="I1455" s="235"/>
      <c r="J1455" s="258" t="str">
        <f>IFERROR(MIN('MP Calculations'!$E$29/I1455,1),"-")</f>
        <v>-</v>
      </c>
      <c r="K1455" s="259"/>
      <c r="L1455" s="235"/>
      <c r="M1455" s="235"/>
      <c r="N1455" s="235"/>
      <c r="O1455" s="297" t="s">
        <v>248</v>
      </c>
      <c r="P1455" s="260" t="str">
        <f t="shared" si="67"/>
        <v>-</v>
      </c>
    </row>
    <row r="1456" spans="3:16" x14ac:dyDescent="0.2">
      <c r="C1456" s="235"/>
      <c r="D1456" s="261"/>
      <c r="E1456" s="262"/>
      <c r="F1456" s="257" t="str">
        <f t="shared" si="66"/>
        <v>-</v>
      </c>
      <c r="G1456" s="234"/>
      <c r="H1456" s="232"/>
      <c r="I1456" s="235"/>
      <c r="J1456" s="258" t="str">
        <f>IFERROR(MIN('MP Calculations'!$E$29/I1456,1),"-")</f>
        <v>-</v>
      </c>
      <c r="K1456" s="259"/>
      <c r="L1456" s="235"/>
      <c r="M1456" s="235"/>
      <c r="N1456" s="235"/>
      <c r="O1456" s="297" t="s">
        <v>248</v>
      </c>
      <c r="P1456" s="260" t="str">
        <f t="shared" si="67"/>
        <v>-</v>
      </c>
    </row>
    <row r="1457" spans="3:16" x14ac:dyDescent="0.2">
      <c r="C1457" s="235"/>
      <c r="D1457" s="261"/>
      <c r="E1457" s="262"/>
      <c r="F1457" s="257" t="str">
        <f t="shared" si="66"/>
        <v>-</v>
      </c>
      <c r="G1457" s="234"/>
      <c r="H1457" s="232"/>
      <c r="I1457" s="235"/>
      <c r="J1457" s="258" t="str">
        <f>IFERROR(MIN('MP Calculations'!$E$29/I1457,1),"-")</f>
        <v>-</v>
      </c>
      <c r="K1457" s="259"/>
      <c r="L1457" s="235"/>
      <c r="M1457" s="235"/>
      <c r="N1457" s="235"/>
      <c r="O1457" s="297" t="s">
        <v>248</v>
      </c>
      <c r="P1457" s="260" t="str">
        <f t="shared" si="67"/>
        <v>-</v>
      </c>
    </row>
    <row r="1458" spans="3:16" x14ac:dyDescent="0.2">
      <c r="C1458" s="235"/>
      <c r="D1458" s="261"/>
      <c r="E1458" s="262"/>
      <c r="F1458" s="257" t="str">
        <f t="shared" si="66"/>
        <v>-</v>
      </c>
      <c r="G1458" s="234"/>
      <c r="H1458" s="232"/>
      <c r="I1458" s="235"/>
      <c r="J1458" s="258" t="str">
        <f>IFERROR(MIN('MP Calculations'!$E$29/I1458,1),"-")</f>
        <v>-</v>
      </c>
      <c r="K1458" s="259"/>
      <c r="L1458" s="235"/>
      <c r="M1458" s="235"/>
      <c r="N1458" s="235"/>
      <c r="O1458" s="297" t="s">
        <v>248</v>
      </c>
      <c r="P1458" s="260" t="str">
        <f t="shared" si="67"/>
        <v>-</v>
      </c>
    </row>
    <row r="1459" spans="3:16" x14ac:dyDescent="0.2">
      <c r="C1459" s="235"/>
      <c r="D1459" s="261"/>
      <c r="E1459" s="262"/>
      <c r="F1459" s="257" t="str">
        <f t="shared" si="66"/>
        <v>-</v>
      </c>
      <c r="G1459" s="234"/>
      <c r="H1459" s="232"/>
      <c r="I1459" s="235"/>
      <c r="J1459" s="258" t="str">
        <f>IFERROR(MIN('MP Calculations'!$E$29/I1459,1),"-")</f>
        <v>-</v>
      </c>
      <c r="K1459" s="259"/>
      <c r="L1459" s="235"/>
      <c r="M1459" s="235"/>
      <c r="N1459" s="235"/>
      <c r="O1459" s="297" t="s">
        <v>248</v>
      </c>
      <c r="P1459" s="260" t="str">
        <f t="shared" si="67"/>
        <v>-</v>
      </c>
    </row>
    <row r="1460" spans="3:16" x14ac:dyDescent="0.2">
      <c r="C1460" s="235"/>
      <c r="D1460" s="261"/>
      <c r="E1460" s="262"/>
      <c r="F1460" s="257" t="str">
        <f t="shared" si="66"/>
        <v>-</v>
      </c>
      <c r="G1460" s="234"/>
      <c r="H1460" s="232"/>
      <c r="I1460" s="235"/>
      <c r="J1460" s="258" t="str">
        <f>IFERROR(MIN('MP Calculations'!$E$29/I1460,1),"-")</f>
        <v>-</v>
      </c>
      <c r="K1460" s="259"/>
      <c r="L1460" s="235"/>
      <c r="M1460" s="235"/>
      <c r="N1460" s="235"/>
      <c r="O1460" s="297" t="s">
        <v>248</v>
      </c>
      <c r="P1460" s="260" t="str">
        <f t="shared" si="67"/>
        <v>-</v>
      </c>
    </row>
    <row r="1461" spans="3:16" x14ac:dyDescent="0.2">
      <c r="C1461" s="235"/>
      <c r="D1461" s="261"/>
      <c r="E1461" s="262"/>
      <c r="F1461" s="257" t="str">
        <f t="shared" ref="F1461:F1500" si="68">IF(E1461="","-",IF(E1461&lt;$E$15,"ERROR - date outside of range",IF(MONTH(E1461)&gt;=7,YEAR(E1461)&amp;"-"&amp;RIGHT(YEAR(E1461),2)+1,YEAR(E1461)-1&amp;"-"&amp;RIGHT(YEAR(E1461),2))))</f>
        <v>-</v>
      </c>
      <c r="G1461" s="234"/>
      <c r="H1461" s="232"/>
      <c r="I1461" s="235"/>
      <c r="J1461" s="258" t="str">
        <f>IFERROR(MIN('MP Calculations'!$E$29/I1461,1),"-")</f>
        <v>-</v>
      </c>
      <c r="K1461" s="259"/>
      <c r="L1461" s="235"/>
      <c r="M1461" s="235"/>
      <c r="N1461" s="235"/>
      <c r="O1461" s="297" t="s">
        <v>248</v>
      </c>
      <c r="P1461" s="260" t="str">
        <f t="shared" ref="P1461:P1500" si="69">IF(O1461="-","-",IF(E1461&lt;$E$15,0,O1461*J1461))</f>
        <v>-</v>
      </c>
    </row>
    <row r="1462" spans="3:16" x14ac:dyDescent="0.2">
      <c r="C1462" s="235"/>
      <c r="D1462" s="261"/>
      <c r="E1462" s="262"/>
      <c r="F1462" s="257" t="str">
        <f t="shared" si="68"/>
        <v>-</v>
      </c>
      <c r="G1462" s="234"/>
      <c r="H1462" s="232"/>
      <c r="I1462" s="235"/>
      <c r="J1462" s="258" t="str">
        <f>IFERROR(MIN('MP Calculations'!$E$29/I1462,1),"-")</f>
        <v>-</v>
      </c>
      <c r="K1462" s="259"/>
      <c r="L1462" s="235"/>
      <c r="M1462" s="235"/>
      <c r="N1462" s="235"/>
      <c r="O1462" s="297" t="s">
        <v>248</v>
      </c>
      <c r="P1462" s="260" t="str">
        <f t="shared" si="69"/>
        <v>-</v>
      </c>
    </row>
    <row r="1463" spans="3:16" x14ac:dyDescent="0.2">
      <c r="C1463" s="235"/>
      <c r="D1463" s="261"/>
      <c r="E1463" s="262"/>
      <c r="F1463" s="257" t="str">
        <f t="shared" si="68"/>
        <v>-</v>
      </c>
      <c r="G1463" s="234"/>
      <c r="H1463" s="232"/>
      <c r="I1463" s="235"/>
      <c r="J1463" s="258" t="str">
        <f>IFERROR(MIN('MP Calculations'!$E$29/I1463,1),"-")</f>
        <v>-</v>
      </c>
      <c r="K1463" s="259"/>
      <c r="L1463" s="235"/>
      <c r="M1463" s="235"/>
      <c r="N1463" s="235"/>
      <c r="O1463" s="297" t="s">
        <v>248</v>
      </c>
      <c r="P1463" s="260" t="str">
        <f t="shared" si="69"/>
        <v>-</v>
      </c>
    </row>
    <row r="1464" spans="3:16" x14ac:dyDescent="0.2">
      <c r="C1464" s="235"/>
      <c r="D1464" s="261"/>
      <c r="E1464" s="262"/>
      <c r="F1464" s="257" t="str">
        <f t="shared" si="68"/>
        <v>-</v>
      </c>
      <c r="G1464" s="234"/>
      <c r="H1464" s="232"/>
      <c r="I1464" s="235"/>
      <c r="J1464" s="258" t="str">
        <f>IFERROR(MIN('MP Calculations'!$E$29/I1464,1),"-")</f>
        <v>-</v>
      </c>
      <c r="K1464" s="259"/>
      <c r="L1464" s="235"/>
      <c r="M1464" s="235"/>
      <c r="N1464" s="235"/>
      <c r="O1464" s="297" t="s">
        <v>248</v>
      </c>
      <c r="P1464" s="260" t="str">
        <f t="shared" si="69"/>
        <v>-</v>
      </c>
    </row>
    <row r="1465" spans="3:16" x14ac:dyDescent="0.2">
      <c r="C1465" s="235"/>
      <c r="D1465" s="261"/>
      <c r="E1465" s="262"/>
      <c r="F1465" s="257" t="str">
        <f t="shared" si="68"/>
        <v>-</v>
      </c>
      <c r="G1465" s="234"/>
      <c r="H1465" s="232"/>
      <c r="I1465" s="235"/>
      <c r="J1465" s="258" t="str">
        <f>IFERROR(MIN('MP Calculations'!$E$29/I1465,1),"-")</f>
        <v>-</v>
      </c>
      <c r="K1465" s="259"/>
      <c r="L1465" s="235"/>
      <c r="M1465" s="235"/>
      <c r="N1465" s="235"/>
      <c r="O1465" s="297" t="s">
        <v>248</v>
      </c>
      <c r="P1465" s="260" t="str">
        <f t="shared" si="69"/>
        <v>-</v>
      </c>
    </row>
    <row r="1466" spans="3:16" x14ac:dyDescent="0.2">
      <c r="C1466" s="235"/>
      <c r="D1466" s="261"/>
      <c r="E1466" s="262"/>
      <c r="F1466" s="257" t="str">
        <f t="shared" si="68"/>
        <v>-</v>
      </c>
      <c r="G1466" s="234"/>
      <c r="H1466" s="232"/>
      <c r="I1466" s="235"/>
      <c r="J1466" s="258" t="str">
        <f>IFERROR(MIN('MP Calculations'!$E$29/I1466,1),"-")</f>
        <v>-</v>
      </c>
      <c r="K1466" s="259"/>
      <c r="L1466" s="235"/>
      <c r="M1466" s="235"/>
      <c r="N1466" s="235"/>
      <c r="O1466" s="297" t="s">
        <v>248</v>
      </c>
      <c r="P1466" s="260" t="str">
        <f t="shared" si="69"/>
        <v>-</v>
      </c>
    </row>
    <row r="1467" spans="3:16" x14ac:dyDescent="0.2">
      <c r="C1467" s="235"/>
      <c r="D1467" s="261"/>
      <c r="E1467" s="262"/>
      <c r="F1467" s="257" t="str">
        <f t="shared" si="68"/>
        <v>-</v>
      </c>
      <c r="G1467" s="234"/>
      <c r="H1467" s="232"/>
      <c r="I1467" s="235"/>
      <c r="J1467" s="258" t="str">
        <f>IFERROR(MIN('MP Calculations'!$E$29/I1467,1),"-")</f>
        <v>-</v>
      </c>
      <c r="K1467" s="259"/>
      <c r="L1467" s="235"/>
      <c r="M1467" s="235"/>
      <c r="N1467" s="235"/>
      <c r="O1467" s="297" t="s">
        <v>248</v>
      </c>
      <c r="P1467" s="260" t="str">
        <f t="shared" si="69"/>
        <v>-</v>
      </c>
    </row>
    <row r="1468" spans="3:16" x14ac:dyDescent="0.2">
      <c r="C1468" s="235"/>
      <c r="D1468" s="261"/>
      <c r="E1468" s="262"/>
      <c r="F1468" s="257" t="str">
        <f t="shared" si="68"/>
        <v>-</v>
      </c>
      <c r="G1468" s="234"/>
      <c r="H1468" s="232"/>
      <c r="I1468" s="235"/>
      <c r="J1468" s="258" t="str">
        <f>IFERROR(MIN('MP Calculations'!$E$29/I1468,1),"-")</f>
        <v>-</v>
      </c>
      <c r="K1468" s="259"/>
      <c r="L1468" s="235"/>
      <c r="M1468" s="235"/>
      <c r="N1468" s="235"/>
      <c r="O1468" s="297" t="s">
        <v>248</v>
      </c>
      <c r="P1468" s="260" t="str">
        <f t="shared" si="69"/>
        <v>-</v>
      </c>
    </row>
    <row r="1469" spans="3:16" x14ac:dyDescent="0.2">
      <c r="C1469" s="235"/>
      <c r="D1469" s="261"/>
      <c r="E1469" s="262"/>
      <c r="F1469" s="257" t="str">
        <f t="shared" si="68"/>
        <v>-</v>
      </c>
      <c r="G1469" s="234"/>
      <c r="H1469" s="232"/>
      <c r="I1469" s="235"/>
      <c r="J1469" s="258" t="str">
        <f>IFERROR(MIN('MP Calculations'!$E$29/I1469,1),"-")</f>
        <v>-</v>
      </c>
      <c r="K1469" s="259"/>
      <c r="L1469" s="235"/>
      <c r="M1469" s="235"/>
      <c r="N1469" s="235"/>
      <c r="O1469" s="297" t="s">
        <v>248</v>
      </c>
      <c r="P1469" s="260" t="str">
        <f t="shared" si="69"/>
        <v>-</v>
      </c>
    </row>
    <row r="1470" spans="3:16" x14ac:dyDescent="0.2">
      <c r="C1470" s="235"/>
      <c r="D1470" s="261"/>
      <c r="E1470" s="262"/>
      <c r="F1470" s="257" t="str">
        <f t="shared" si="68"/>
        <v>-</v>
      </c>
      <c r="G1470" s="234"/>
      <c r="H1470" s="232"/>
      <c r="I1470" s="235"/>
      <c r="J1470" s="258" t="str">
        <f>IFERROR(MIN('MP Calculations'!$E$29/I1470,1),"-")</f>
        <v>-</v>
      </c>
      <c r="K1470" s="259"/>
      <c r="L1470" s="235"/>
      <c r="M1470" s="235"/>
      <c r="N1470" s="235"/>
      <c r="O1470" s="297" t="s">
        <v>248</v>
      </c>
      <c r="P1470" s="260" t="str">
        <f t="shared" si="69"/>
        <v>-</v>
      </c>
    </row>
    <row r="1471" spans="3:16" x14ac:dyDescent="0.2">
      <c r="C1471" s="235"/>
      <c r="D1471" s="261"/>
      <c r="E1471" s="262"/>
      <c r="F1471" s="257" t="str">
        <f t="shared" si="68"/>
        <v>-</v>
      </c>
      <c r="G1471" s="234"/>
      <c r="H1471" s="232"/>
      <c r="I1471" s="235"/>
      <c r="J1471" s="258" t="str">
        <f>IFERROR(MIN('MP Calculations'!$E$29/I1471,1),"-")</f>
        <v>-</v>
      </c>
      <c r="K1471" s="259"/>
      <c r="L1471" s="235"/>
      <c r="M1471" s="235"/>
      <c r="N1471" s="235"/>
      <c r="O1471" s="297" t="s">
        <v>248</v>
      </c>
      <c r="P1471" s="260" t="str">
        <f t="shared" si="69"/>
        <v>-</v>
      </c>
    </row>
    <row r="1472" spans="3:16" x14ac:dyDescent="0.2">
      <c r="C1472" s="235"/>
      <c r="D1472" s="261"/>
      <c r="E1472" s="262"/>
      <c r="F1472" s="257" t="str">
        <f t="shared" si="68"/>
        <v>-</v>
      </c>
      <c r="G1472" s="234"/>
      <c r="H1472" s="232"/>
      <c r="I1472" s="235"/>
      <c r="J1472" s="258" t="str">
        <f>IFERROR(MIN('MP Calculations'!$E$29/I1472,1),"-")</f>
        <v>-</v>
      </c>
      <c r="K1472" s="259"/>
      <c r="L1472" s="235"/>
      <c r="M1472" s="235"/>
      <c r="N1472" s="235"/>
      <c r="O1472" s="297" t="s">
        <v>248</v>
      </c>
      <c r="P1472" s="260" t="str">
        <f t="shared" si="69"/>
        <v>-</v>
      </c>
    </row>
    <row r="1473" spans="3:16" x14ac:dyDescent="0.2">
      <c r="C1473" s="235"/>
      <c r="D1473" s="261"/>
      <c r="E1473" s="262"/>
      <c r="F1473" s="257" t="str">
        <f t="shared" si="68"/>
        <v>-</v>
      </c>
      <c r="G1473" s="234"/>
      <c r="H1473" s="232"/>
      <c r="I1473" s="235"/>
      <c r="J1473" s="258" t="str">
        <f>IFERROR(MIN('MP Calculations'!$E$29/I1473,1),"-")</f>
        <v>-</v>
      </c>
      <c r="K1473" s="259"/>
      <c r="L1473" s="235"/>
      <c r="M1473" s="235"/>
      <c r="N1473" s="235"/>
      <c r="O1473" s="297" t="s">
        <v>248</v>
      </c>
      <c r="P1473" s="260" t="str">
        <f t="shared" si="69"/>
        <v>-</v>
      </c>
    </row>
    <row r="1474" spans="3:16" x14ac:dyDescent="0.2">
      <c r="C1474" s="235"/>
      <c r="D1474" s="261"/>
      <c r="E1474" s="262"/>
      <c r="F1474" s="257" t="str">
        <f t="shared" si="68"/>
        <v>-</v>
      </c>
      <c r="G1474" s="234"/>
      <c r="H1474" s="232"/>
      <c r="I1474" s="235"/>
      <c r="J1474" s="258" t="str">
        <f>IFERROR(MIN('MP Calculations'!$E$29/I1474,1),"-")</f>
        <v>-</v>
      </c>
      <c r="K1474" s="259"/>
      <c r="L1474" s="235"/>
      <c r="M1474" s="235"/>
      <c r="N1474" s="235"/>
      <c r="O1474" s="297" t="s">
        <v>248</v>
      </c>
      <c r="P1474" s="260" t="str">
        <f t="shared" si="69"/>
        <v>-</v>
      </c>
    </row>
    <row r="1475" spans="3:16" x14ac:dyDescent="0.2">
      <c r="C1475" s="235"/>
      <c r="D1475" s="261"/>
      <c r="E1475" s="262"/>
      <c r="F1475" s="257" t="str">
        <f t="shared" si="68"/>
        <v>-</v>
      </c>
      <c r="G1475" s="234"/>
      <c r="H1475" s="232"/>
      <c r="I1475" s="235"/>
      <c r="J1475" s="258" t="str">
        <f>IFERROR(MIN('MP Calculations'!$E$29/I1475,1),"-")</f>
        <v>-</v>
      </c>
      <c r="K1475" s="259"/>
      <c r="L1475" s="235"/>
      <c r="M1475" s="235"/>
      <c r="N1475" s="235"/>
      <c r="O1475" s="297" t="s">
        <v>248</v>
      </c>
      <c r="P1475" s="260" t="str">
        <f t="shared" si="69"/>
        <v>-</v>
      </c>
    </row>
    <row r="1476" spans="3:16" x14ac:dyDescent="0.2">
      <c r="C1476" s="235"/>
      <c r="D1476" s="261"/>
      <c r="E1476" s="262"/>
      <c r="F1476" s="257" t="str">
        <f t="shared" si="68"/>
        <v>-</v>
      </c>
      <c r="G1476" s="234"/>
      <c r="H1476" s="232"/>
      <c r="I1476" s="235"/>
      <c r="J1476" s="258" t="str">
        <f>IFERROR(MIN('MP Calculations'!$E$29/I1476,1),"-")</f>
        <v>-</v>
      </c>
      <c r="K1476" s="259"/>
      <c r="L1476" s="235"/>
      <c r="M1476" s="235"/>
      <c r="N1476" s="235"/>
      <c r="O1476" s="297" t="s">
        <v>248</v>
      </c>
      <c r="P1476" s="260" t="str">
        <f t="shared" si="69"/>
        <v>-</v>
      </c>
    </row>
    <row r="1477" spans="3:16" x14ac:dyDescent="0.2">
      <c r="C1477" s="235"/>
      <c r="D1477" s="261"/>
      <c r="E1477" s="262"/>
      <c r="F1477" s="257" t="str">
        <f t="shared" si="68"/>
        <v>-</v>
      </c>
      <c r="G1477" s="234"/>
      <c r="H1477" s="232"/>
      <c r="I1477" s="235"/>
      <c r="J1477" s="258" t="str">
        <f>IFERROR(MIN('MP Calculations'!$E$29/I1477,1),"-")</f>
        <v>-</v>
      </c>
      <c r="K1477" s="259"/>
      <c r="L1477" s="235"/>
      <c r="M1477" s="235"/>
      <c r="N1477" s="235"/>
      <c r="O1477" s="297" t="s">
        <v>248</v>
      </c>
      <c r="P1477" s="260" t="str">
        <f t="shared" si="69"/>
        <v>-</v>
      </c>
    </row>
    <row r="1478" spans="3:16" x14ac:dyDescent="0.2">
      <c r="C1478" s="235"/>
      <c r="D1478" s="261"/>
      <c r="E1478" s="262"/>
      <c r="F1478" s="257" t="str">
        <f t="shared" si="68"/>
        <v>-</v>
      </c>
      <c r="G1478" s="234"/>
      <c r="H1478" s="232"/>
      <c r="I1478" s="235"/>
      <c r="J1478" s="258" t="str">
        <f>IFERROR(MIN('MP Calculations'!$E$29/I1478,1),"-")</f>
        <v>-</v>
      </c>
      <c r="K1478" s="259"/>
      <c r="L1478" s="235"/>
      <c r="M1478" s="235"/>
      <c r="N1478" s="235"/>
      <c r="O1478" s="297" t="s">
        <v>248</v>
      </c>
      <c r="P1478" s="260" t="str">
        <f t="shared" si="69"/>
        <v>-</v>
      </c>
    </row>
    <row r="1479" spans="3:16" x14ac:dyDescent="0.2">
      <c r="C1479" s="235"/>
      <c r="D1479" s="261"/>
      <c r="E1479" s="262"/>
      <c r="F1479" s="257" t="str">
        <f t="shared" si="68"/>
        <v>-</v>
      </c>
      <c r="G1479" s="234"/>
      <c r="H1479" s="232"/>
      <c r="I1479" s="235"/>
      <c r="J1479" s="258" t="str">
        <f>IFERROR(MIN('MP Calculations'!$E$29/I1479,1),"-")</f>
        <v>-</v>
      </c>
      <c r="K1479" s="259"/>
      <c r="L1479" s="235"/>
      <c r="M1479" s="235"/>
      <c r="N1479" s="235"/>
      <c r="O1479" s="297" t="s">
        <v>248</v>
      </c>
      <c r="P1479" s="260" t="str">
        <f t="shared" si="69"/>
        <v>-</v>
      </c>
    </row>
    <row r="1480" spans="3:16" x14ac:dyDescent="0.2">
      <c r="C1480" s="235"/>
      <c r="D1480" s="261"/>
      <c r="E1480" s="262"/>
      <c r="F1480" s="257" t="str">
        <f t="shared" si="68"/>
        <v>-</v>
      </c>
      <c r="G1480" s="234"/>
      <c r="H1480" s="232"/>
      <c r="I1480" s="235"/>
      <c r="J1480" s="258" t="str">
        <f>IFERROR(MIN('MP Calculations'!$E$29/I1480,1),"-")</f>
        <v>-</v>
      </c>
      <c r="K1480" s="259"/>
      <c r="L1480" s="235"/>
      <c r="M1480" s="235"/>
      <c r="N1480" s="235"/>
      <c r="O1480" s="297" t="s">
        <v>248</v>
      </c>
      <c r="P1480" s="260" t="str">
        <f t="shared" si="69"/>
        <v>-</v>
      </c>
    </row>
    <row r="1481" spans="3:16" x14ac:dyDescent="0.2">
      <c r="C1481" s="235"/>
      <c r="D1481" s="261"/>
      <c r="E1481" s="262"/>
      <c r="F1481" s="257" t="str">
        <f t="shared" si="68"/>
        <v>-</v>
      </c>
      <c r="G1481" s="234"/>
      <c r="H1481" s="232"/>
      <c r="I1481" s="235"/>
      <c r="J1481" s="258" t="str">
        <f>IFERROR(MIN('MP Calculations'!$E$29/I1481,1),"-")</f>
        <v>-</v>
      </c>
      <c r="K1481" s="259"/>
      <c r="L1481" s="235"/>
      <c r="M1481" s="235"/>
      <c r="N1481" s="235"/>
      <c r="O1481" s="297" t="s">
        <v>248</v>
      </c>
      <c r="P1481" s="260" t="str">
        <f t="shared" si="69"/>
        <v>-</v>
      </c>
    </row>
    <row r="1482" spans="3:16" x14ac:dyDescent="0.2">
      <c r="C1482" s="235"/>
      <c r="D1482" s="261"/>
      <c r="E1482" s="262"/>
      <c r="F1482" s="257" t="str">
        <f t="shared" si="68"/>
        <v>-</v>
      </c>
      <c r="G1482" s="234"/>
      <c r="H1482" s="232"/>
      <c r="I1482" s="235"/>
      <c r="J1482" s="258" t="str">
        <f>IFERROR(MIN('MP Calculations'!$E$29/I1482,1),"-")</f>
        <v>-</v>
      </c>
      <c r="K1482" s="259"/>
      <c r="L1482" s="235"/>
      <c r="M1482" s="235"/>
      <c r="N1482" s="235"/>
      <c r="O1482" s="297" t="s">
        <v>248</v>
      </c>
      <c r="P1482" s="260" t="str">
        <f t="shared" si="69"/>
        <v>-</v>
      </c>
    </row>
    <row r="1483" spans="3:16" x14ac:dyDescent="0.2">
      <c r="C1483" s="235"/>
      <c r="D1483" s="261"/>
      <c r="E1483" s="262"/>
      <c r="F1483" s="257" t="str">
        <f t="shared" si="68"/>
        <v>-</v>
      </c>
      <c r="G1483" s="234"/>
      <c r="H1483" s="232"/>
      <c r="I1483" s="235"/>
      <c r="J1483" s="258" t="str">
        <f>IFERROR(MIN('MP Calculations'!$E$29/I1483,1),"-")</f>
        <v>-</v>
      </c>
      <c r="K1483" s="259"/>
      <c r="L1483" s="235"/>
      <c r="M1483" s="235"/>
      <c r="N1483" s="235"/>
      <c r="O1483" s="297" t="s">
        <v>248</v>
      </c>
      <c r="P1483" s="260" t="str">
        <f t="shared" si="69"/>
        <v>-</v>
      </c>
    </row>
    <row r="1484" spans="3:16" x14ac:dyDescent="0.2">
      <c r="C1484" s="235"/>
      <c r="D1484" s="261"/>
      <c r="E1484" s="262"/>
      <c r="F1484" s="257" t="str">
        <f t="shared" si="68"/>
        <v>-</v>
      </c>
      <c r="G1484" s="234"/>
      <c r="H1484" s="232"/>
      <c r="I1484" s="235"/>
      <c r="J1484" s="258" t="str">
        <f>IFERROR(MIN('MP Calculations'!$E$29/I1484,1),"-")</f>
        <v>-</v>
      </c>
      <c r="K1484" s="259"/>
      <c r="L1484" s="235"/>
      <c r="M1484" s="235"/>
      <c r="N1484" s="235"/>
      <c r="O1484" s="297" t="s">
        <v>248</v>
      </c>
      <c r="P1484" s="260" t="str">
        <f t="shared" si="69"/>
        <v>-</v>
      </c>
    </row>
    <row r="1485" spans="3:16" x14ac:dyDescent="0.2">
      <c r="C1485" s="235"/>
      <c r="D1485" s="261"/>
      <c r="E1485" s="262"/>
      <c r="F1485" s="257" t="str">
        <f t="shared" si="68"/>
        <v>-</v>
      </c>
      <c r="G1485" s="234"/>
      <c r="H1485" s="232"/>
      <c r="I1485" s="235"/>
      <c r="J1485" s="258" t="str">
        <f>IFERROR(MIN('MP Calculations'!$E$29/I1485,1),"-")</f>
        <v>-</v>
      </c>
      <c r="K1485" s="259"/>
      <c r="L1485" s="235"/>
      <c r="M1485" s="235"/>
      <c r="N1485" s="235"/>
      <c r="O1485" s="297" t="s">
        <v>248</v>
      </c>
      <c r="P1485" s="260" t="str">
        <f t="shared" si="69"/>
        <v>-</v>
      </c>
    </row>
    <row r="1486" spans="3:16" x14ac:dyDescent="0.2">
      <c r="C1486" s="235"/>
      <c r="D1486" s="261"/>
      <c r="E1486" s="262"/>
      <c r="F1486" s="257" t="str">
        <f t="shared" si="68"/>
        <v>-</v>
      </c>
      <c r="G1486" s="234"/>
      <c r="H1486" s="232"/>
      <c r="I1486" s="235"/>
      <c r="J1486" s="258" t="str">
        <f>IFERROR(MIN('MP Calculations'!$E$29/I1486,1),"-")</f>
        <v>-</v>
      </c>
      <c r="K1486" s="259"/>
      <c r="L1486" s="235"/>
      <c r="M1486" s="235"/>
      <c r="N1486" s="235"/>
      <c r="O1486" s="297" t="s">
        <v>248</v>
      </c>
      <c r="P1486" s="260" t="str">
        <f t="shared" si="69"/>
        <v>-</v>
      </c>
    </row>
    <row r="1487" spans="3:16" x14ac:dyDescent="0.2">
      <c r="C1487" s="235"/>
      <c r="D1487" s="261"/>
      <c r="E1487" s="262"/>
      <c r="F1487" s="257" t="str">
        <f t="shared" si="68"/>
        <v>-</v>
      </c>
      <c r="G1487" s="234"/>
      <c r="H1487" s="232"/>
      <c r="I1487" s="235"/>
      <c r="J1487" s="258" t="str">
        <f>IFERROR(MIN('MP Calculations'!$E$29/I1487,1),"-")</f>
        <v>-</v>
      </c>
      <c r="K1487" s="259"/>
      <c r="L1487" s="235"/>
      <c r="M1487" s="235"/>
      <c r="N1487" s="235"/>
      <c r="O1487" s="297" t="s">
        <v>248</v>
      </c>
      <c r="P1487" s="260" t="str">
        <f t="shared" si="69"/>
        <v>-</v>
      </c>
    </row>
    <row r="1488" spans="3:16" x14ac:dyDescent="0.2">
      <c r="C1488" s="235"/>
      <c r="D1488" s="261"/>
      <c r="E1488" s="262"/>
      <c r="F1488" s="257" t="str">
        <f t="shared" si="68"/>
        <v>-</v>
      </c>
      <c r="G1488" s="234"/>
      <c r="H1488" s="232"/>
      <c r="I1488" s="235"/>
      <c r="J1488" s="258" t="str">
        <f>IFERROR(MIN('MP Calculations'!$E$29/I1488,1),"-")</f>
        <v>-</v>
      </c>
      <c r="K1488" s="259"/>
      <c r="L1488" s="235"/>
      <c r="M1488" s="235"/>
      <c r="N1488" s="235"/>
      <c r="O1488" s="297" t="s">
        <v>248</v>
      </c>
      <c r="P1488" s="260" t="str">
        <f t="shared" si="69"/>
        <v>-</v>
      </c>
    </row>
    <row r="1489" spans="3:18" x14ac:dyDescent="0.2">
      <c r="C1489" s="235"/>
      <c r="D1489" s="261"/>
      <c r="E1489" s="262"/>
      <c r="F1489" s="257" t="str">
        <f t="shared" si="68"/>
        <v>-</v>
      </c>
      <c r="G1489" s="234"/>
      <c r="H1489" s="232"/>
      <c r="I1489" s="235"/>
      <c r="J1489" s="258" t="str">
        <f>IFERROR(MIN('MP Calculations'!$E$29/I1489,1),"-")</f>
        <v>-</v>
      </c>
      <c r="K1489" s="259"/>
      <c r="L1489" s="235"/>
      <c r="M1489" s="235"/>
      <c r="N1489" s="235"/>
      <c r="O1489" s="297" t="s">
        <v>248</v>
      </c>
      <c r="P1489" s="260" t="str">
        <f t="shared" si="69"/>
        <v>-</v>
      </c>
    </row>
    <row r="1490" spans="3:18" x14ac:dyDescent="0.2">
      <c r="C1490" s="235"/>
      <c r="D1490" s="261"/>
      <c r="E1490" s="262"/>
      <c r="F1490" s="257" t="str">
        <f t="shared" si="68"/>
        <v>-</v>
      </c>
      <c r="G1490" s="234"/>
      <c r="H1490" s="232"/>
      <c r="I1490" s="235"/>
      <c r="J1490" s="258" t="str">
        <f>IFERROR(MIN('MP Calculations'!$E$29/I1490,1),"-")</f>
        <v>-</v>
      </c>
      <c r="K1490" s="259"/>
      <c r="L1490" s="235"/>
      <c r="M1490" s="235"/>
      <c r="N1490" s="235"/>
      <c r="O1490" s="297" t="s">
        <v>248</v>
      </c>
      <c r="P1490" s="260" t="str">
        <f t="shared" si="69"/>
        <v>-</v>
      </c>
    </row>
    <row r="1491" spans="3:18" x14ac:dyDescent="0.2">
      <c r="C1491" s="235"/>
      <c r="D1491" s="261"/>
      <c r="E1491" s="262"/>
      <c r="F1491" s="257" t="str">
        <f t="shared" si="68"/>
        <v>-</v>
      </c>
      <c r="G1491" s="234"/>
      <c r="H1491" s="232"/>
      <c r="I1491" s="235"/>
      <c r="J1491" s="258" t="str">
        <f>IFERROR(MIN('MP Calculations'!$E$29/I1491,1),"-")</f>
        <v>-</v>
      </c>
      <c r="K1491" s="259"/>
      <c r="L1491" s="235"/>
      <c r="M1491" s="235"/>
      <c r="N1491" s="235"/>
      <c r="O1491" s="297" t="s">
        <v>248</v>
      </c>
      <c r="P1491" s="260" t="str">
        <f t="shared" si="69"/>
        <v>-</v>
      </c>
    </row>
    <row r="1492" spans="3:18" x14ac:dyDescent="0.2">
      <c r="C1492" s="235"/>
      <c r="D1492" s="261"/>
      <c r="E1492" s="262"/>
      <c r="F1492" s="257" t="str">
        <f t="shared" si="68"/>
        <v>-</v>
      </c>
      <c r="G1492" s="234"/>
      <c r="H1492" s="232"/>
      <c r="I1492" s="235"/>
      <c r="J1492" s="258" t="str">
        <f>IFERROR(MIN('MP Calculations'!$E$29/I1492,1),"-")</f>
        <v>-</v>
      </c>
      <c r="K1492" s="259"/>
      <c r="L1492" s="235"/>
      <c r="M1492" s="235"/>
      <c r="N1492" s="235"/>
      <c r="O1492" s="297" t="s">
        <v>248</v>
      </c>
      <c r="P1492" s="260" t="str">
        <f t="shared" si="69"/>
        <v>-</v>
      </c>
    </row>
    <row r="1493" spans="3:18" x14ac:dyDescent="0.2">
      <c r="C1493" s="235"/>
      <c r="D1493" s="261"/>
      <c r="E1493" s="262"/>
      <c r="F1493" s="257" t="str">
        <f t="shared" si="68"/>
        <v>-</v>
      </c>
      <c r="G1493" s="234"/>
      <c r="H1493" s="232"/>
      <c r="I1493" s="235"/>
      <c r="J1493" s="258" t="str">
        <f>IFERROR(MIN('MP Calculations'!$E$29/I1493,1),"-")</f>
        <v>-</v>
      </c>
      <c r="K1493" s="259"/>
      <c r="L1493" s="235"/>
      <c r="M1493" s="235"/>
      <c r="N1493" s="235"/>
      <c r="O1493" s="297" t="s">
        <v>248</v>
      </c>
      <c r="P1493" s="260" t="str">
        <f t="shared" si="69"/>
        <v>-</v>
      </c>
    </row>
    <row r="1494" spans="3:18" x14ac:dyDescent="0.2">
      <c r="C1494" s="235"/>
      <c r="D1494" s="261"/>
      <c r="E1494" s="262"/>
      <c r="F1494" s="257" t="str">
        <f t="shared" si="68"/>
        <v>-</v>
      </c>
      <c r="G1494" s="234"/>
      <c r="H1494" s="232"/>
      <c r="I1494" s="235"/>
      <c r="J1494" s="258" t="str">
        <f>IFERROR(MIN('MP Calculations'!$E$29/I1494,1),"-")</f>
        <v>-</v>
      </c>
      <c r="K1494" s="259"/>
      <c r="L1494" s="235"/>
      <c r="M1494" s="235"/>
      <c r="N1494" s="235"/>
      <c r="O1494" s="297" t="s">
        <v>248</v>
      </c>
      <c r="P1494" s="260" t="str">
        <f t="shared" si="69"/>
        <v>-</v>
      </c>
    </row>
    <row r="1495" spans="3:18" x14ac:dyDescent="0.2">
      <c r="C1495" s="235"/>
      <c r="D1495" s="261"/>
      <c r="E1495" s="262"/>
      <c r="F1495" s="257" t="str">
        <f t="shared" si="68"/>
        <v>-</v>
      </c>
      <c r="G1495" s="234"/>
      <c r="H1495" s="232"/>
      <c r="I1495" s="235"/>
      <c r="J1495" s="258" t="str">
        <f>IFERROR(MIN('MP Calculations'!$E$29/I1495,1),"-")</f>
        <v>-</v>
      </c>
      <c r="K1495" s="259"/>
      <c r="L1495" s="235"/>
      <c r="M1495" s="235"/>
      <c r="N1495" s="235"/>
      <c r="O1495" s="297" t="s">
        <v>248</v>
      </c>
      <c r="P1495" s="260" t="str">
        <f t="shared" si="69"/>
        <v>-</v>
      </c>
    </row>
    <row r="1496" spans="3:18" x14ac:dyDescent="0.2">
      <c r="C1496" s="235"/>
      <c r="D1496" s="261"/>
      <c r="E1496" s="262"/>
      <c r="F1496" s="257" t="str">
        <f t="shared" si="68"/>
        <v>-</v>
      </c>
      <c r="G1496" s="234"/>
      <c r="H1496" s="232"/>
      <c r="I1496" s="235"/>
      <c r="J1496" s="258" t="str">
        <f>IFERROR(MIN('MP Calculations'!$E$29/I1496,1),"-")</f>
        <v>-</v>
      </c>
      <c r="K1496" s="259"/>
      <c r="L1496" s="235"/>
      <c r="M1496" s="235"/>
      <c r="N1496" s="235"/>
      <c r="O1496" s="297" t="s">
        <v>248</v>
      </c>
      <c r="P1496" s="260" t="str">
        <f t="shared" si="69"/>
        <v>-</v>
      </c>
    </row>
    <row r="1497" spans="3:18" x14ac:dyDescent="0.2">
      <c r="C1497" s="235"/>
      <c r="D1497" s="261"/>
      <c r="E1497" s="262"/>
      <c r="F1497" s="257" t="str">
        <f t="shared" si="68"/>
        <v>-</v>
      </c>
      <c r="G1497" s="234"/>
      <c r="H1497" s="232"/>
      <c r="I1497" s="235"/>
      <c r="J1497" s="258" t="str">
        <f>IFERROR(MIN('MP Calculations'!$E$29/I1497,1),"-")</f>
        <v>-</v>
      </c>
      <c r="K1497" s="259"/>
      <c r="L1497" s="235"/>
      <c r="M1497" s="235"/>
      <c r="N1497" s="235"/>
      <c r="O1497" s="297" t="s">
        <v>248</v>
      </c>
      <c r="P1497" s="260" t="str">
        <f t="shared" si="69"/>
        <v>-</v>
      </c>
    </row>
    <row r="1498" spans="3:18" x14ac:dyDescent="0.2">
      <c r="C1498" s="235"/>
      <c r="D1498" s="261"/>
      <c r="E1498" s="262"/>
      <c r="F1498" s="257" t="str">
        <f t="shared" si="68"/>
        <v>-</v>
      </c>
      <c r="G1498" s="234"/>
      <c r="H1498" s="232"/>
      <c r="I1498" s="235"/>
      <c r="J1498" s="258" t="str">
        <f>IFERROR(MIN('MP Calculations'!$E$29/I1498,1),"-")</f>
        <v>-</v>
      </c>
      <c r="K1498" s="259"/>
      <c r="L1498" s="235"/>
      <c r="M1498" s="235"/>
      <c r="N1498" s="235"/>
      <c r="O1498" s="297" t="s">
        <v>248</v>
      </c>
      <c r="P1498" s="260" t="str">
        <f t="shared" si="69"/>
        <v>-</v>
      </c>
    </row>
    <row r="1499" spans="3:18" x14ac:dyDescent="0.2">
      <c r="C1499" s="235"/>
      <c r="D1499" s="261"/>
      <c r="E1499" s="262"/>
      <c r="F1499" s="257" t="str">
        <f t="shared" si="68"/>
        <v>-</v>
      </c>
      <c r="G1499" s="234"/>
      <c r="H1499" s="232"/>
      <c r="I1499" s="235"/>
      <c r="J1499" s="258" t="str">
        <f>IFERROR(MIN('MP Calculations'!$E$29/I1499,1),"-")</f>
        <v>-</v>
      </c>
      <c r="K1499" s="259"/>
      <c r="L1499" s="235"/>
      <c r="M1499" s="235"/>
      <c r="N1499" s="235"/>
      <c r="O1499" s="297" t="s">
        <v>248</v>
      </c>
      <c r="P1499" s="260" t="str">
        <f t="shared" si="69"/>
        <v>-</v>
      </c>
    </row>
    <row r="1500" spans="3:18" x14ac:dyDescent="0.2">
      <c r="C1500" s="235"/>
      <c r="D1500" s="261"/>
      <c r="E1500" s="262"/>
      <c r="F1500" s="257" t="str">
        <f t="shared" si="68"/>
        <v>-</v>
      </c>
      <c r="G1500" s="234"/>
      <c r="H1500" s="232"/>
      <c r="I1500" s="235"/>
      <c r="J1500" s="258" t="str">
        <f>IFERROR(MIN('MP Calculations'!$E$29/I1500,1),"-")</f>
        <v>-</v>
      </c>
      <c r="K1500" s="259"/>
      <c r="L1500" s="235"/>
      <c r="M1500" s="235"/>
      <c r="N1500" s="235"/>
      <c r="O1500" s="297" t="s">
        <v>248</v>
      </c>
      <c r="P1500" s="260" t="str">
        <f t="shared" si="69"/>
        <v>-</v>
      </c>
    </row>
    <row r="1501" spans="3:18" ht="34.200000000000003" x14ac:dyDescent="0.2">
      <c r="C1501" s="215"/>
      <c r="D1501" s="239" t="str">
        <f ca="1">"Add rows above this point as required and copy formula down.  It is important to add rows above this point as this will ensure the formula on the '"&amp;MID(CELL("filename",'MP Calculations'!$A$1),FIND("]",CELL("filename",'MP Calculations'!$A$1))+1,255)&amp;"' worksheet will incorporate the information included in the additional rows. "</f>
        <v xml:space="preserve">Add rows above this point as required and copy formula down.  It is important to add rows above this point as this will ensure the formula on the 'MP Calculations' worksheet will incorporate the information included in the additional rows. </v>
      </c>
      <c r="E1501" s="220"/>
      <c r="F1501" s="240" t="str">
        <f t="shared" ref="F1501" si="70">IF(E1501="","-",IF(E1501&lt;$E$15,"ERROR - date outside of range",IF(MONTH(E1501)&gt;=7,YEAR(E1501)&amp;"-"&amp;RIGHT(YEAR(E1501),2)+1,YEAR(E1501)-1&amp;"-"&amp;RIGHT(YEAR(E1501),2))))</f>
        <v>-</v>
      </c>
      <c r="G1501" s="223"/>
      <c r="H1501" s="241"/>
      <c r="I1501" s="245"/>
      <c r="J1501" s="243" t="str">
        <f>IFERROR(MIN('MP Calculations'!$E$29/I1501,1),"-")</f>
        <v>-</v>
      </c>
      <c r="K1501" s="244"/>
      <c r="L1501" s="245"/>
      <c r="M1501" s="245"/>
      <c r="N1501" s="245"/>
      <c r="O1501" s="298" t="s">
        <v>248</v>
      </c>
      <c r="P1501" s="247" t="str">
        <f t="shared" ref="P1501" si="71">IF(O1501="-","-",IF(E1501&lt;$E$15,0,O1501*J1501))</f>
        <v>-</v>
      </c>
      <c r="Q1501" s="81"/>
      <c r="R1501" s="81"/>
    </row>
  </sheetData>
  <sheetProtection algorithmName="SHA-512" hashValue="hOhO7V2RI9JF+m2jo2zYNrJ9XbG/E7gKxXrmg+pVNbmQ3BjYYihb0VGdR6yCFop5p/4iWl9ormQkwut/pw2UHQ==" saltValue="U22491k1ZNkDZxTmoE4phg==" spinCount="100000" sheet="1" objects="1" scenarios="1"/>
  <conditionalFormatting sqref="F22:F1501">
    <cfRule type="containsText" dxfId="3" priority="2" operator="containsText" text="ERROR">
      <formula>NOT(ISERROR(SEARCH("ERROR",F22)))</formula>
    </cfRule>
  </conditionalFormatting>
  <conditionalFormatting sqref="J22:J1501">
    <cfRule type="cellIs" dxfId="2" priority="1" operator="equal">
      <formula>1</formula>
    </cfRule>
  </conditionalFormatting>
  <hyperlinks>
    <hyperlink ref="E7" location="'Asset exclusions'!A1" display="'Asset exclusions'!A1" xr:uid="{00000000-0004-0000-0700-000000000000}"/>
  </hyperlink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theme="7" tint="0.79998168889431442"/>
  </sheetPr>
  <dimension ref="C3:AN103"/>
  <sheetViews>
    <sheetView showGridLines="0" topLeftCell="B1" zoomScaleNormal="100" workbookViewId="0">
      <selection activeCell="J11" sqref="J11"/>
    </sheetView>
  </sheetViews>
  <sheetFormatPr defaultRowHeight="11.4" x14ac:dyDescent="0.2"/>
  <cols>
    <col min="1" max="2" width="2.75" customWidth="1"/>
    <col min="3" max="3" width="15.75" customWidth="1"/>
    <col min="4" max="4" width="21.125" customWidth="1"/>
    <col min="5" max="5" width="2.75" customWidth="1"/>
    <col min="6" max="6" width="15.75" customWidth="1"/>
    <col min="7" max="7" width="7.75" customWidth="1"/>
    <col min="8" max="8" width="2.75" customWidth="1"/>
    <col min="9" max="9" width="15.75" customWidth="1"/>
    <col min="10" max="10" width="7.75" customWidth="1"/>
    <col min="11" max="11" width="2.75" customWidth="1"/>
    <col min="12" max="12" width="15.75" customWidth="1"/>
    <col min="13" max="13" width="7.75" customWidth="1"/>
    <col min="14" max="14" width="2.75" customWidth="1"/>
    <col min="15" max="15" width="15.75" customWidth="1"/>
    <col min="16" max="16" width="7.75" customWidth="1"/>
    <col min="17" max="17" width="2.75" customWidth="1"/>
    <col min="18" max="18" width="15.75" customWidth="1"/>
    <col min="19" max="19" width="7.75" customWidth="1"/>
    <col min="20" max="20" width="2.75" customWidth="1"/>
    <col min="21" max="21" width="15.75" customWidth="1"/>
    <col min="22" max="22" width="7.75" customWidth="1"/>
    <col min="23" max="23" width="2.75" customWidth="1"/>
    <col min="24" max="24" width="15.75" customWidth="1"/>
    <col min="25" max="25" width="7.75" customWidth="1"/>
    <col min="26" max="26" width="2.75" customWidth="1"/>
    <col min="27" max="27" width="15.75" customWidth="1"/>
    <col min="28" max="28" width="7.75" customWidth="1"/>
    <col min="29" max="29" width="2.75" customWidth="1"/>
    <col min="30" max="30" width="15.75" customWidth="1"/>
    <col min="31" max="31" width="7.75" customWidth="1"/>
    <col min="32" max="32" width="2.75" customWidth="1"/>
    <col min="33" max="33" width="15.75" customWidth="1"/>
    <col min="36" max="36" width="29.625" customWidth="1"/>
    <col min="37" max="37" width="23.625" customWidth="1"/>
  </cols>
  <sheetData>
    <row r="3" spans="3:40" ht="21" x14ac:dyDescent="0.4">
      <c r="C3" s="63" t="s">
        <v>111</v>
      </c>
    </row>
    <row r="6" spans="3:40" ht="12" x14ac:dyDescent="0.25">
      <c r="C6" s="111" t="s">
        <v>505</v>
      </c>
      <c r="D6" s="81"/>
      <c r="E6" s="81"/>
      <c r="F6" s="286">
        <v>0.10495897174171546</v>
      </c>
      <c r="G6" s="287" t="str">
        <f ca="1">"Input entered at "&amp;ADDRESS(ROW('General inputs'!$H$36),COLUMN('General inputs'!$H$36))&amp;" on the '"&amp;MID(CELL("filename",'General inputs'!$A$1),FIND("]",CELL("filename",'General inputs'!$A$1))+1,255)&amp;"' worksheet. "</f>
        <v xml:space="preserve">Input entered at $H$36 on the 'General inputs' worksheet. </v>
      </c>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row>
    <row r="7" spans="3:40" x14ac:dyDescent="0.2">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row>
    <row r="8" spans="3:40" ht="24" x14ac:dyDescent="0.25">
      <c r="F8" s="288" t="s">
        <v>506</v>
      </c>
      <c r="G8" s="288"/>
      <c r="H8" s="51"/>
      <c r="I8" s="288"/>
      <c r="J8" s="288"/>
      <c r="K8" s="290"/>
      <c r="L8" s="325"/>
      <c r="M8" s="326"/>
      <c r="N8" s="290"/>
      <c r="O8" s="325"/>
      <c r="P8" s="326"/>
      <c r="Q8" s="290"/>
      <c r="R8" s="325"/>
      <c r="S8" s="326"/>
      <c r="T8" s="290"/>
      <c r="U8" s="325"/>
      <c r="V8" s="326"/>
      <c r="W8" s="290"/>
      <c r="X8" s="325"/>
      <c r="Y8" s="326"/>
      <c r="Z8" s="290"/>
      <c r="AA8" s="325"/>
      <c r="AB8" s="326"/>
      <c r="AC8" s="290"/>
      <c r="AD8" s="325"/>
      <c r="AE8" s="326"/>
      <c r="AF8" s="290"/>
      <c r="AG8" s="325"/>
      <c r="AH8" s="326"/>
    </row>
    <row r="9" spans="3:40" ht="12" x14ac:dyDescent="0.25">
      <c r="C9" s="50" t="s">
        <v>30</v>
      </c>
      <c r="F9" s="34" t="s">
        <v>503</v>
      </c>
      <c r="G9" s="274">
        <v>0.10495897174171546</v>
      </c>
      <c r="H9" s="41"/>
      <c r="I9" s="35"/>
      <c r="J9" s="291"/>
      <c r="K9" s="117"/>
      <c r="L9" s="292"/>
      <c r="M9" s="293"/>
      <c r="N9" s="117"/>
      <c r="O9" s="292"/>
      <c r="P9" s="293"/>
      <c r="Q9" s="117"/>
      <c r="R9" s="292"/>
      <c r="S9" s="293"/>
      <c r="T9" s="117"/>
      <c r="U9" s="292"/>
      <c r="V9" s="293"/>
      <c r="W9" s="117"/>
      <c r="X9" s="292"/>
      <c r="Y9" s="293"/>
      <c r="Z9" s="117"/>
      <c r="AA9" s="292"/>
      <c r="AB9" s="293"/>
      <c r="AC9" s="117"/>
      <c r="AD9" s="292"/>
      <c r="AE9" s="293"/>
      <c r="AF9" s="117"/>
      <c r="AG9" s="292"/>
      <c r="AH9" s="293"/>
    </row>
    <row r="10" spans="3:40" x14ac:dyDescent="0.2">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row>
    <row r="11" spans="3:40" ht="36" x14ac:dyDescent="0.25">
      <c r="D11" s="190" t="s">
        <v>89</v>
      </c>
      <c r="E11" s="39"/>
      <c r="F11" s="289" t="s">
        <v>504</v>
      </c>
      <c r="G11" s="117" t="s">
        <v>20</v>
      </c>
      <c r="H11" s="117"/>
      <c r="I11" s="294"/>
      <c r="J11" s="117"/>
      <c r="K11" s="117"/>
      <c r="L11" s="294"/>
      <c r="M11" s="117"/>
      <c r="N11" s="117"/>
      <c r="O11" s="294"/>
      <c r="P11" s="117"/>
      <c r="Q11" s="117"/>
      <c r="R11" s="294"/>
      <c r="S11" s="117"/>
      <c r="T11" s="117"/>
      <c r="U11" s="294"/>
      <c r="V11" s="117"/>
      <c r="W11" s="117"/>
      <c r="X11" s="294"/>
      <c r="Y11" s="117"/>
      <c r="Z11" s="117"/>
      <c r="AA11" s="294"/>
      <c r="AB11" s="117"/>
      <c r="AC11" s="117"/>
      <c r="AD11" s="294"/>
      <c r="AE11" s="117"/>
      <c r="AF11" s="117"/>
      <c r="AG11" s="294"/>
      <c r="AH11" s="117"/>
      <c r="AI11" s="81"/>
      <c r="AJ11" s="118" t="s">
        <v>36</v>
      </c>
      <c r="AK11" s="89"/>
      <c r="AL11" s="81"/>
      <c r="AM11" s="145"/>
      <c r="AN11" s="89"/>
    </row>
    <row r="12" spans="3:40" ht="12" customHeight="1" x14ac:dyDescent="0.2">
      <c r="C12" s="89" t="str">
        <f>'MP Calculations'!D39</f>
        <v>1995-96</v>
      </c>
      <c r="D12" s="119">
        <f>IF(LEFT($C12,4)*1&lt;LEFT('General inputs'!$I$16,4)+'General inputs'!$H$38,SUM(G12,J12,M12,P12,S12,V12,Y12,AB12,AE12,AH12),"")</f>
        <v>0</v>
      </c>
      <c r="F12" s="52">
        <v>0</v>
      </c>
      <c r="G12" s="119">
        <f>F12*$G$9/$F$6</f>
        <v>0</v>
      </c>
      <c r="H12" s="81"/>
      <c r="I12" s="52">
        <v>0</v>
      </c>
      <c r="J12" s="119">
        <f t="shared" ref="J12:J43" si="0">I12*$J$9/$F$6</f>
        <v>0</v>
      </c>
      <c r="K12" s="81"/>
      <c r="L12" s="52">
        <v>0</v>
      </c>
      <c r="M12" s="119">
        <f t="shared" ref="M12:M43" si="1">L12*$M$9/$F$6</f>
        <v>0</v>
      </c>
      <c r="N12" s="81"/>
      <c r="O12" s="52">
        <v>0</v>
      </c>
      <c r="P12" s="119">
        <f t="shared" ref="P12:P43" si="2">O12*$P$9/$F$6</f>
        <v>0</v>
      </c>
      <c r="Q12" s="81"/>
      <c r="R12" s="52">
        <v>0</v>
      </c>
      <c r="S12" s="119">
        <f t="shared" ref="S12:S43" si="3">R12*$S$9/$F$6</f>
        <v>0</v>
      </c>
      <c r="T12" s="81"/>
      <c r="U12" s="52">
        <v>0</v>
      </c>
      <c r="V12" s="119">
        <f t="shared" ref="V12:V43" si="4">U12*$V$9/$F$6</f>
        <v>0</v>
      </c>
      <c r="W12" s="81"/>
      <c r="X12" s="52">
        <v>0</v>
      </c>
      <c r="Y12" s="119">
        <f t="shared" ref="Y12:Y43" si="5">X12*$Y$9/$F$6</f>
        <v>0</v>
      </c>
      <c r="Z12" s="81"/>
      <c r="AA12" s="52">
        <v>0</v>
      </c>
      <c r="AB12" s="119">
        <f t="shared" ref="AB12:AB43" si="6">AA12*$AB$9/$F$6</f>
        <v>0</v>
      </c>
      <c r="AC12" s="81"/>
      <c r="AD12" s="52">
        <v>0</v>
      </c>
      <c r="AE12" s="119">
        <f t="shared" ref="AE12:AE43" si="7">AD12*$AE$9/$F$6</f>
        <v>0</v>
      </c>
      <c r="AF12" s="81"/>
      <c r="AG12" s="52">
        <v>0</v>
      </c>
      <c r="AH12" s="119">
        <f t="shared" ref="AH12:AH43" si="8">AG12*$AH$9/$F$6</f>
        <v>0</v>
      </c>
      <c r="AI12" s="120">
        <v>1</v>
      </c>
      <c r="AJ12" s="66" t="s">
        <v>34</v>
      </c>
      <c r="AK12" s="66" t="s">
        <v>91</v>
      </c>
    </row>
    <row r="13" spans="3:40" x14ac:dyDescent="0.2">
      <c r="C13" s="89" t="str">
        <f>'MP Calculations'!D40</f>
        <v>1996-97</v>
      </c>
      <c r="D13" s="104">
        <f>IF(LEFT($C13,4)*1&lt;LEFT('General inputs'!$I$16,4)+'General inputs'!$H$38,SUM(G13,J13,M13,P13,S13,V13,Y13,AB13,AE13,AH13),"")</f>
        <v>0</v>
      </c>
      <c r="E13" s="81"/>
      <c r="F13" s="43">
        <v>0</v>
      </c>
      <c r="G13" s="104">
        <f t="shared" ref="G13:G43" si="9">F13*$G$9/$F$6</f>
        <v>0</v>
      </c>
      <c r="H13" s="81"/>
      <c r="I13" s="43">
        <v>0</v>
      </c>
      <c r="J13" s="104">
        <f t="shared" si="0"/>
        <v>0</v>
      </c>
      <c r="K13" s="81"/>
      <c r="L13" s="43">
        <v>0</v>
      </c>
      <c r="M13" s="104">
        <f t="shared" si="1"/>
        <v>0</v>
      </c>
      <c r="N13" s="81"/>
      <c r="O13" s="43">
        <v>0</v>
      </c>
      <c r="P13" s="104">
        <f t="shared" si="2"/>
        <v>0</v>
      </c>
      <c r="Q13" s="81"/>
      <c r="R13" s="43">
        <v>0</v>
      </c>
      <c r="S13" s="104">
        <f t="shared" si="3"/>
        <v>0</v>
      </c>
      <c r="T13" s="81"/>
      <c r="U13" s="43">
        <v>0</v>
      </c>
      <c r="V13" s="104">
        <f t="shared" si="4"/>
        <v>0</v>
      </c>
      <c r="W13" s="81"/>
      <c r="X13" s="43">
        <v>0</v>
      </c>
      <c r="Y13" s="104">
        <f t="shared" si="5"/>
        <v>0</v>
      </c>
      <c r="Z13" s="81"/>
      <c r="AA13" s="43">
        <v>0</v>
      </c>
      <c r="AB13" s="104">
        <f t="shared" si="6"/>
        <v>0</v>
      </c>
      <c r="AC13" s="81"/>
      <c r="AD13" s="43">
        <v>0</v>
      </c>
      <c r="AE13" s="104">
        <f t="shared" si="7"/>
        <v>0</v>
      </c>
      <c r="AF13" s="81"/>
      <c r="AG13" s="43">
        <v>0</v>
      </c>
      <c r="AH13" s="104">
        <f t="shared" si="8"/>
        <v>0</v>
      </c>
      <c r="AI13" s="81">
        <f>AI12+1</f>
        <v>2</v>
      </c>
      <c r="AJ13" s="36" t="s">
        <v>35</v>
      </c>
      <c r="AK13" s="36" t="s">
        <v>92</v>
      </c>
    </row>
    <row r="14" spans="3:40" x14ac:dyDescent="0.2">
      <c r="C14" s="89" t="str">
        <f>'MP Calculations'!D41</f>
        <v>1997-98</v>
      </c>
      <c r="D14" s="104">
        <f>IF(LEFT($C14,4)*1&lt;LEFT('General inputs'!$I$16,4)+'General inputs'!$H$38,SUM(G14,J14,M14,P14,S14,V14,Y14,AB14,AE14,AH14),"")</f>
        <v>0</v>
      </c>
      <c r="E14" s="81"/>
      <c r="F14" s="43">
        <v>0</v>
      </c>
      <c r="G14" s="104">
        <f t="shared" si="9"/>
        <v>0</v>
      </c>
      <c r="H14" s="81"/>
      <c r="I14" s="43">
        <v>0</v>
      </c>
      <c r="J14" s="104">
        <f t="shared" si="0"/>
        <v>0</v>
      </c>
      <c r="K14" s="81"/>
      <c r="L14" s="43">
        <v>0</v>
      </c>
      <c r="M14" s="104">
        <f t="shared" si="1"/>
        <v>0</v>
      </c>
      <c r="N14" s="81"/>
      <c r="O14" s="43">
        <v>0</v>
      </c>
      <c r="P14" s="104">
        <f t="shared" si="2"/>
        <v>0</v>
      </c>
      <c r="Q14" s="81"/>
      <c r="R14" s="43">
        <v>0</v>
      </c>
      <c r="S14" s="104">
        <f t="shared" si="3"/>
        <v>0</v>
      </c>
      <c r="T14" s="81"/>
      <c r="U14" s="43">
        <v>0</v>
      </c>
      <c r="V14" s="104">
        <f t="shared" si="4"/>
        <v>0</v>
      </c>
      <c r="W14" s="81"/>
      <c r="X14" s="43">
        <v>0</v>
      </c>
      <c r="Y14" s="104">
        <f t="shared" si="5"/>
        <v>0</v>
      </c>
      <c r="Z14" s="81"/>
      <c r="AA14" s="43">
        <v>0</v>
      </c>
      <c r="AB14" s="104">
        <f t="shared" si="6"/>
        <v>0</v>
      </c>
      <c r="AC14" s="81"/>
      <c r="AD14" s="43">
        <v>0</v>
      </c>
      <c r="AE14" s="104">
        <f t="shared" si="7"/>
        <v>0</v>
      </c>
      <c r="AF14" s="81"/>
      <c r="AG14" s="43">
        <v>0</v>
      </c>
      <c r="AH14" s="104">
        <f t="shared" si="8"/>
        <v>0</v>
      </c>
      <c r="AI14" s="81">
        <f t="shared" ref="AI14:AI18" si="10">AI13+1</f>
        <v>3</v>
      </c>
      <c r="AJ14" s="36"/>
      <c r="AK14" s="36"/>
    </row>
    <row r="15" spans="3:40" x14ac:dyDescent="0.2">
      <c r="C15" s="89" t="str">
        <f>'MP Calculations'!D42</f>
        <v>1998-99</v>
      </c>
      <c r="D15" s="104">
        <f>IF(LEFT($C15,4)*1&lt;LEFT('General inputs'!$I$16,4)+'General inputs'!$H$38,SUM(G15,J15,M15,P15,S15,V15,Y15,AB15,AE15,AH15),"")</f>
        <v>0</v>
      </c>
      <c r="E15" s="81"/>
      <c r="F15" s="43">
        <v>0</v>
      </c>
      <c r="G15" s="104">
        <f t="shared" si="9"/>
        <v>0</v>
      </c>
      <c r="H15" s="81"/>
      <c r="I15" s="43">
        <v>0</v>
      </c>
      <c r="J15" s="104">
        <f t="shared" si="0"/>
        <v>0</v>
      </c>
      <c r="K15" s="81"/>
      <c r="L15" s="43">
        <v>0</v>
      </c>
      <c r="M15" s="104">
        <f t="shared" si="1"/>
        <v>0</v>
      </c>
      <c r="N15" s="81"/>
      <c r="O15" s="43">
        <v>0</v>
      </c>
      <c r="P15" s="104">
        <f t="shared" si="2"/>
        <v>0</v>
      </c>
      <c r="Q15" s="81"/>
      <c r="R15" s="43">
        <v>0</v>
      </c>
      <c r="S15" s="104">
        <f t="shared" si="3"/>
        <v>0</v>
      </c>
      <c r="T15" s="81"/>
      <c r="U15" s="43">
        <v>0</v>
      </c>
      <c r="V15" s="104">
        <f t="shared" si="4"/>
        <v>0</v>
      </c>
      <c r="W15" s="81"/>
      <c r="X15" s="43">
        <v>0</v>
      </c>
      <c r="Y15" s="104">
        <f t="shared" si="5"/>
        <v>0</v>
      </c>
      <c r="Z15" s="81"/>
      <c r="AA15" s="43">
        <v>0</v>
      </c>
      <c r="AB15" s="104">
        <f t="shared" si="6"/>
        <v>0</v>
      </c>
      <c r="AC15" s="81"/>
      <c r="AD15" s="43">
        <v>0</v>
      </c>
      <c r="AE15" s="104">
        <f t="shared" si="7"/>
        <v>0</v>
      </c>
      <c r="AF15" s="81"/>
      <c r="AG15" s="43">
        <v>0</v>
      </c>
      <c r="AH15" s="104">
        <f t="shared" si="8"/>
        <v>0</v>
      </c>
      <c r="AI15" s="81">
        <f t="shared" si="10"/>
        <v>4</v>
      </c>
      <c r="AJ15" s="36"/>
      <c r="AK15" s="36"/>
      <c r="AL15" s="146" t="str">
        <f>"Provide plural notation for the units of measure entered at "&amp;ADDRESS(ROW($AJ$12),COLUMN($AJ$12))&amp;" to "&amp;ADDRESS(ROW($AJ$18),COLUMN($AJ$18))&amp;"."</f>
        <v>Provide plural notation for the units of measure entered at $AJ$12 to $AJ$18.</v>
      </c>
      <c r="AM15" s="81"/>
      <c r="AN15" s="81"/>
    </row>
    <row r="16" spans="3:40" x14ac:dyDescent="0.2">
      <c r="C16" s="89" t="str">
        <f>'MP Calculations'!D43</f>
        <v>1999-00</v>
      </c>
      <c r="D16" s="104">
        <f>IF(LEFT($C16,4)*1&lt;LEFT('General inputs'!$I$16,4)+'General inputs'!$H$38,SUM(G16,J16,M16,P16,S16,V16,Y16,AB16,AE16,AH16),"")</f>
        <v>0</v>
      </c>
      <c r="E16" s="81"/>
      <c r="F16" s="43">
        <v>0</v>
      </c>
      <c r="G16" s="104">
        <f t="shared" si="9"/>
        <v>0</v>
      </c>
      <c r="H16" s="81"/>
      <c r="I16" s="43">
        <v>0</v>
      </c>
      <c r="J16" s="104">
        <f t="shared" si="0"/>
        <v>0</v>
      </c>
      <c r="K16" s="81"/>
      <c r="L16" s="43">
        <v>0</v>
      </c>
      <c r="M16" s="104">
        <f t="shared" si="1"/>
        <v>0</v>
      </c>
      <c r="N16" s="81"/>
      <c r="O16" s="43">
        <v>0</v>
      </c>
      <c r="P16" s="104">
        <f t="shared" si="2"/>
        <v>0</v>
      </c>
      <c r="Q16" s="81"/>
      <c r="R16" s="43">
        <v>0</v>
      </c>
      <c r="S16" s="104">
        <f t="shared" si="3"/>
        <v>0</v>
      </c>
      <c r="T16" s="81"/>
      <c r="U16" s="43">
        <v>0</v>
      </c>
      <c r="V16" s="104">
        <f t="shared" si="4"/>
        <v>0</v>
      </c>
      <c r="W16" s="81"/>
      <c r="X16" s="43">
        <v>0</v>
      </c>
      <c r="Y16" s="104">
        <f t="shared" si="5"/>
        <v>0</v>
      </c>
      <c r="Z16" s="81"/>
      <c r="AA16" s="43">
        <v>0</v>
      </c>
      <c r="AB16" s="104">
        <f t="shared" si="6"/>
        <v>0</v>
      </c>
      <c r="AC16" s="81"/>
      <c r="AD16" s="43">
        <v>0</v>
      </c>
      <c r="AE16" s="104">
        <f t="shared" si="7"/>
        <v>0</v>
      </c>
      <c r="AF16" s="81"/>
      <c r="AG16" s="43">
        <v>0</v>
      </c>
      <c r="AH16" s="104">
        <f t="shared" si="8"/>
        <v>0</v>
      </c>
      <c r="AI16" s="81">
        <f t="shared" si="10"/>
        <v>5</v>
      </c>
      <c r="AJ16" s="152"/>
      <c r="AK16" s="152"/>
      <c r="AL16" s="146" t="s">
        <v>110</v>
      </c>
      <c r="AM16" s="81"/>
      <c r="AN16" s="81"/>
    </row>
    <row r="17" spans="3:40" x14ac:dyDescent="0.2">
      <c r="C17" s="89" t="str">
        <f>'MP Calculations'!D44</f>
        <v>2000-01</v>
      </c>
      <c r="D17" s="104">
        <f>IF(LEFT($C17,4)*1&lt;LEFT('General inputs'!$I$16,4)+'General inputs'!$H$38,SUM(G17,J17,M17,P17,S17,V17,Y17,AB17,AE17,AH17),"")</f>
        <v>0</v>
      </c>
      <c r="E17" s="81"/>
      <c r="F17" s="43">
        <v>0</v>
      </c>
      <c r="G17" s="104">
        <f t="shared" si="9"/>
        <v>0</v>
      </c>
      <c r="H17" s="81"/>
      <c r="I17" s="43">
        <v>0</v>
      </c>
      <c r="J17" s="104">
        <f t="shared" si="0"/>
        <v>0</v>
      </c>
      <c r="K17" s="81"/>
      <c r="L17" s="43">
        <v>0</v>
      </c>
      <c r="M17" s="104">
        <f t="shared" si="1"/>
        <v>0</v>
      </c>
      <c r="N17" s="81"/>
      <c r="O17" s="43">
        <v>0</v>
      </c>
      <c r="P17" s="104">
        <f t="shared" si="2"/>
        <v>0</v>
      </c>
      <c r="Q17" s="81"/>
      <c r="R17" s="43">
        <v>0</v>
      </c>
      <c r="S17" s="104">
        <f t="shared" si="3"/>
        <v>0</v>
      </c>
      <c r="T17" s="81"/>
      <c r="U17" s="43">
        <v>0</v>
      </c>
      <c r="V17" s="104">
        <f t="shared" si="4"/>
        <v>0</v>
      </c>
      <c r="W17" s="81"/>
      <c r="X17" s="43">
        <v>0</v>
      </c>
      <c r="Y17" s="104">
        <f t="shared" si="5"/>
        <v>0</v>
      </c>
      <c r="Z17" s="81"/>
      <c r="AA17" s="43">
        <v>0</v>
      </c>
      <c r="AB17" s="104">
        <f t="shared" si="6"/>
        <v>0</v>
      </c>
      <c r="AC17" s="81"/>
      <c r="AD17" s="43">
        <v>0</v>
      </c>
      <c r="AE17" s="104">
        <f t="shared" si="7"/>
        <v>0</v>
      </c>
      <c r="AF17" s="81"/>
      <c r="AG17" s="43">
        <v>0</v>
      </c>
      <c r="AH17" s="104">
        <f t="shared" si="8"/>
        <v>0</v>
      </c>
      <c r="AI17" s="81">
        <f t="shared" si="10"/>
        <v>6</v>
      </c>
      <c r="AJ17" s="36"/>
      <c r="AK17" s="36"/>
      <c r="AL17" s="81"/>
      <c r="AM17" s="81"/>
      <c r="AN17" s="81"/>
    </row>
    <row r="18" spans="3:40" x14ac:dyDescent="0.2">
      <c r="C18" s="89" t="str">
        <f>'MP Calculations'!D45</f>
        <v>2001-02</v>
      </c>
      <c r="D18" s="104">
        <f>IF(LEFT($C18,4)*1&lt;LEFT('General inputs'!$I$16,4)+'General inputs'!$H$38,SUM(G18,J18,M18,P18,S18,V18,Y18,AB18,AE18,AH18),"")</f>
        <v>0</v>
      </c>
      <c r="E18" s="81"/>
      <c r="F18" s="43">
        <v>0</v>
      </c>
      <c r="G18" s="104">
        <f t="shared" si="9"/>
        <v>0</v>
      </c>
      <c r="H18" s="81"/>
      <c r="I18" s="43">
        <v>0</v>
      </c>
      <c r="J18" s="104">
        <f t="shared" si="0"/>
        <v>0</v>
      </c>
      <c r="K18" s="81"/>
      <c r="L18" s="43">
        <v>0</v>
      </c>
      <c r="M18" s="104">
        <f t="shared" si="1"/>
        <v>0</v>
      </c>
      <c r="N18" s="81"/>
      <c r="O18" s="43">
        <v>0</v>
      </c>
      <c r="P18" s="104">
        <f t="shared" si="2"/>
        <v>0</v>
      </c>
      <c r="Q18" s="81"/>
      <c r="R18" s="43">
        <v>0</v>
      </c>
      <c r="S18" s="104">
        <f t="shared" si="3"/>
        <v>0</v>
      </c>
      <c r="T18" s="81"/>
      <c r="U18" s="43">
        <v>0</v>
      </c>
      <c r="V18" s="104">
        <f t="shared" si="4"/>
        <v>0</v>
      </c>
      <c r="W18" s="81"/>
      <c r="X18" s="43">
        <v>0</v>
      </c>
      <c r="Y18" s="104">
        <f t="shared" si="5"/>
        <v>0</v>
      </c>
      <c r="Z18" s="81"/>
      <c r="AA18" s="43">
        <v>0</v>
      </c>
      <c r="AB18" s="104">
        <f t="shared" si="6"/>
        <v>0</v>
      </c>
      <c r="AC18" s="81"/>
      <c r="AD18" s="43">
        <v>0</v>
      </c>
      <c r="AE18" s="104">
        <f t="shared" si="7"/>
        <v>0</v>
      </c>
      <c r="AF18" s="81"/>
      <c r="AG18" s="43">
        <v>0</v>
      </c>
      <c r="AH18" s="104">
        <f t="shared" si="8"/>
        <v>0</v>
      </c>
      <c r="AI18" s="81">
        <f t="shared" si="10"/>
        <v>7</v>
      </c>
      <c r="AJ18" s="36"/>
      <c r="AK18" s="36"/>
      <c r="AL18" s="81"/>
      <c r="AM18" s="81"/>
      <c r="AN18" s="81"/>
    </row>
    <row r="19" spans="3:40" x14ac:dyDescent="0.2">
      <c r="C19" s="89" t="str">
        <f>'MP Calculations'!D46</f>
        <v>2002-03</v>
      </c>
      <c r="D19" s="104">
        <f>IF(LEFT($C19,4)*1&lt;LEFT('General inputs'!$I$16,4)+'General inputs'!$H$38,SUM(G19,J19,M19,P19,S19,V19,Y19,AB19,AE19,AH19),"")</f>
        <v>0</v>
      </c>
      <c r="E19" s="81"/>
      <c r="F19" s="43">
        <v>0</v>
      </c>
      <c r="G19" s="104">
        <f t="shared" si="9"/>
        <v>0</v>
      </c>
      <c r="H19" s="81"/>
      <c r="I19" s="43">
        <v>0</v>
      </c>
      <c r="J19" s="104">
        <f t="shared" si="0"/>
        <v>0</v>
      </c>
      <c r="K19" s="81"/>
      <c r="L19" s="43">
        <v>0</v>
      </c>
      <c r="M19" s="104">
        <f>L19*$M$9/$F$6</f>
        <v>0</v>
      </c>
      <c r="N19" s="81"/>
      <c r="O19" s="43">
        <v>0</v>
      </c>
      <c r="P19" s="104">
        <f t="shared" si="2"/>
        <v>0</v>
      </c>
      <c r="Q19" s="81"/>
      <c r="R19" s="43">
        <v>0</v>
      </c>
      <c r="S19" s="104">
        <f t="shared" si="3"/>
        <v>0</v>
      </c>
      <c r="T19" s="81"/>
      <c r="U19" s="43">
        <v>0</v>
      </c>
      <c r="V19" s="104">
        <f t="shared" si="4"/>
        <v>0</v>
      </c>
      <c r="W19" s="81"/>
      <c r="X19" s="43">
        <v>0</v>
      </c>
      <c r="Y19" s="104">
        <f t="shared" si="5"/>
        <v>0</v>
      </c>
      <c r="Z19" s="81"/>
      <c r="AA19" s="43">
        <v>0</v>
      </c>
      <c r="AB19" s="104">
        <f t="shared" si="6"/>
        <v>0</v>
      </c>
      <c r="AC19" s="81"/>
      <c r="AD19" s="43">
        <v>0</v>
      </c>
      <c r="AE19" s="104">
        <f t="shared" si="7"/>
        <v>0</v>
      </c>
      <c r="AF19" s="81"/>
      <c r="AG19" s="43">
        <v>0</v>
      </c>
      <c r="AH19" s="104">
        <f t="shared" si="8"/>
        <v>0</v>
      </c>
      <c r="AI19" s="81"/>
      <c r="AJ19" s="121" t="str">
        <f>"add alternatives at "&amp;ADDRESS(ROW(AJ18),COLUMN(AJ18))&amp;":"&amp;ADDRESS(ROW(AJ23),COLUMN(AJ23))</f>
        <v>add alternatives at $AJ$18:$AJ$23</v>
      </c>
      <c r="AK19" s="147"/>
      <c r="AL19" s="81"/>
      <c r="AM19" s="81"/>
      <c r="AN19" s="81"/>
    </row>
    <row r="20" spans="3:40" x14ac:dyDescent="0.2">
      <c r="C20" s="89" t="str">
        <f>'MP Calculations'!D47</f>
        <v>2003-04</v>
      </c>
      <c r="D20" s="104">
        <f>IF(LEFT($C20,4)*1&lt;LEFT('General inputs'!$I$16,4)+'General inputs'!$H$38,SUM(G20,J20,M20,P20,S20,V20,Y20,AB20,AE20,AH20),"")</f>
        <v>0</v>
      </c>
      <c r="E20" s="81"/>
      <c r="F20" s="43">
        <v>0</v>
      </c>
      <c r="G20" s="104">
        <f t="shared" si="9"/>
        <v>0</v>
      </c>
      <c r="H20" s="81"/>
      <c r="I20" s="43">
        <v>0</v>
      </c>
      <c r="J20" s="104">
        <f t="shared" si="0"/>
        <v>0</v>
      </c>
      <c r="K20" s="81"/>
      <c r="L20" s="43">
        <v>0</v>
      </c>
      <c r="M20" s="104">
        <f t="shared" si="1"/>
        <v>0</v>
      </c>
      <c r="N20" s="81"/>
      <c r="O20" s="43">
        <v>0</v>
      </c>
      <c r="P20" s="104">
        <f t="shared" si="2"/>
        <v>0</v>
      </c>
      <c r="Q20" s="81"/>
      <c r="R20" s="43">
        <v>0</v>
      </c>
      <c r="S20" s="104">
        <f t="shared" si="3"/>
        <v>0</v>
      </c>
      <c r="T20" s="81"/>
      <c r="U20" s="43">
        <v>0</v>
      </c>
      <c r="V20" s="104">
        <f t="shared" si="4"/>
        <v>0</v>
      </c>
      <c r="W20" s="81"/>
      <c r="X20" s="43">
        <v>0</v>
      </c>
      <c r="Y20" s="104">
        <f t="shared" si="5"/>
        <v>0</v>
      </c>
      <c r="Z20" s="81"/>
      <c r="AA20" s="43">
        <v>0</v>
      </c>
      <c r="AB20" s="104">
        <f t="shared" si="6"/>
        <v>0</v>
      </c>
      <c r="AC20" s="81"/>
      <c r="AD20" s="43">
        <v>0</v>
      </c>
      <c r="AE20" s="104">
        <f t="shared" si="7"/>
        <v>0</v>
      </c>
      <c r="AF20" s="81"/>
      <c r="AG20" s="43">
        <v>0</v>
      </c>
      <c r="AH20" s="104">
        <f t="shared" si="8"/>
        <v>0</v>
      </c>
      <c r="AI20" s="81"/>
      <c r="AL20" s="81"/>
      <c r="AM20" s="81"/>
      <c r="AN20" s="81"/>
    </row>
    <row r="21" spans="3:40" x14ac:dyDescent="0.2">
      <c r="C21" s="89" t="str">
        <f>'MP Calculations'!D48</f>
        <v>2004-05</v>
      </c>
      <c r="D21" s="104">
        <f>IF(LEFT($C21,4)*1&lt;LEFT('General inputs'!$I$16,4)+'General inputs'!$H$38,SUM(G21,J21,M21,P21,S21,V21,Y21,AB21,AE21,AH21),"")</f>
        <v>0</v>
      </c>
      <c r="E21" s="81"/>
      <c r="F21" s="43">
        <v>0</v>
      </c>
      <c r="G21" s="104">
        <f t="shared" si="9"/>
        <v>0</v>
      </c>
      <c r="H21" s="81"/>
      <c r="I21" s="43">
        <v>0</v>
      </c>
      <c r="J21" s="104">
        <f t="shared" si="0"/>
        <v>0</v>
      </c>
      <c r="K21" s="81"/>
      <c r="L21" s="43">
        <v>0</v>
      </c>
      <c r="M21" s="104">
        <f t="shared" si="1"/>
        <v>0</v>
      </c>
      <c r="N21" s="81"/>
      <c r="O21" s="43">
        <v>0</v>
      </c>
      <c r="P21" s="104">
        <f t="shared" si="2"/>
        <v>0</v>
      </c>
      <c r="Q21" s="81"/>
      <c r="R21" s="43">
        <v>0</v>
      </c>
      <c r="S21" s="104">
        <f t="shared" si="3"/>
        <v>0</v>
      </c>
      <c r="T21" s="81"/>
      <c r="U21" s="43">
        <v>0</v>
      </c>
      <c r="V21" s="104">
        <f t="shared" si="4"/>
        <v>0</v>
      </c>
      <c r="W21" s="81"/>
      <c r="X21" s="43">
        <v>0</v>
      </c>
      <c r="Y21" s="104">
        <f t="shared" si="5"/>
        <v>0</v>
      </c>
      <c r="Z21" s="81"/>
      <c r="AA21" s="43">
        <v>0</v>
      </c>
      <c r="AB21" s="104">
        <f t="shared" si="6"/>
        <v>0</v>
      </c>
      <c r="AC21" s="81"/>
      <c r="AD21" s="43">
        <v>0</v>
      </c>
      <c r="AE21" s="104">
        <f t="shared" si="7"/>
        <v>0</v>
      </c>
      <c r="AF21" s="81"/>
      <c r="AG21" s="43">
        <v>0</v>
      </c>
      <c r="AH21" s="104">
        <f t="shared" si="8"/>
        <v>0</v>
      </c>
      <c r="AI21" s="81"/>
      <c r="AL21" s="81"/>
      <c r="AM21" s="81"/>
      <c r="AN21" s="81"/>
    </row>
    <row r="22" spans="3:40" x14ac:dyDescent="0.2">
      <c r="C22" s="89" t="str">
        <f>'MP Calculations'!D49</f>
        <v>2005-06</v>
      </c>
      <c r="D22" s="104">
        <f>IF(LEFT($C22,4)*1&lt;LEFT('General inputs'!$I$16,4)+'General inputs'!$H$38,SUM(G22,J22,M22,P22,S22,V22,Y22,AB22,AE22,AH22),"")</f>
        <v>0</v>
      </c>
      <c r="E22" s="81"/>
      <c r="F22" s="43">
        <v>0</v>
      </c>
      <c r="G22" s="104">
        <f t="shared" si="9"/>
        <v>0</v>
      </c>
      <c r="H22" s="81"/>
      <c r="I22" s="43">
        <v>0</v>
      </c>
      <c r="J22" s="104">
        <f t="shared" si="0"/>
        <v>0</v>
      </c>
      <c r="K22" s="81"/>
      <c r="L22" s="43">
        <v>0</v>
      </c>
      <c r="M22" s="104">
        <f t="shared" si="1"/>
        <v>0</v>
      </c>
      <c r="N22" s="81"/>
      <c r="O22" s="43">
        <v>0</v>
      </c>
      <c r="P22" s="104">
        <f t="shared" si="2"/>
        <v>0</v>
      </c>
      <c r="Q22" s="81"/>
      <c r="R22" s="43">
        <v>0</v>
      </c>
      <c r="S22" s="104">
        <f t="shared" si="3"/>
        <v>0</v>
      </c>
      <c r="T22" s="81"/>
      <c r="U22" s="43">
        <v>0</v>
      </c>
      <c r="V22" s="104">
        <f t="shared" si="4"/>
        <v>0</v>
      </c>
      <c r="W22" s="81"/>
      <c r="X22" s="43">
        <v>0</v>
      </c>
      <c r="Y22" s="104">
        <f t="shared" si="5"/>
        <v>0</v>
      </c>
      <c r="Z22" s="81"/>
      <c r="AA22" s="43">
        <v>0</v>
      </c>
      <c r="AB22" s="104">
        <f t="shared" si="6"/>
        <v>0</v>
      </c>
      <c r="AC22" s="81"/>
      <c r="AD22" s="43">
        <v>0</v>
      </c>
      <c r="AE22" s="104">
        <f t="shared" si="7"/>
        <v>0</v>
      </c>
      <c r="AF22" s="81"/>
      <c r="AG22" s="43">
        <v>0</v>
      </c>
      <c r="AH22" s="104">
        <f t="shared" si="8"/>
        <v>0</v>
      </c>
      <c r="AI22" s="81"/>
      <c r="AL22" s="81"/>
      <c r="AM22" s="81"/>
      <c r="AN22" s="81"/>
    </row>
    <row r="23" spans="3:40" x14ac:dyDescent="0.2">
      <c r="C23" s="89" t="str">
        <f>'MP Calculations'!D50</f>
        <v>2006-07</v>
      </c>
      <c r="D23" s="104">
        <f>IF(LEFT($C23,4)*1&lt;LEFT('General inputs'!$I$16,4)+'General inputs'!$H$38,SUM(G23,J23,M23,P23,S23,V23,Y23,AB23,AE23,AH23),"")</f>
        <v>0</v>
      </c>
      <c r="E23" s="81"/>
      <c r="F23" s="43">
        <v>0</v>
      </c>
      <c r="G23" s="104">
        <f t="shared" si="9"/>
        <v>0</v>
      </c>
      <c r="H23" s="81"/>
      <c r="I23" s="43">
        <v>0</v>
      </c>
      <c r="J23" s="104">
        <f t="shared" si="0"/>
        <v>0</v>
      </c>
      <c r="K23" s="81"/>
      <c r="L23" s="43">
        <v>0</v>
      </c>
      <c r="M23" s="104">
        <f t="shared" si="1"/>
        <v>0</v>
      </c>
      <c r="N23" s="81"/>
      <c r="O23" s="43">
        <v>0</v>
      </c>
      <c r="P23" s="104">
        <f t="shared" si="2"/>
        <v>0</v>
      </c>
      <c r="Q23" s="81"/>
      <c r="R23" s="43">
        <v>0</v>
      </c>
      <c r="S23" s="104">
        <f t="shared" si="3"/>
        <v>0</v>
      </c>
      <c r="T23" s="81"/>
      <c r="U23" s="43">
        <v>0</v>
      </c>
      <c r="V23" s="104">
        <f t="shared" si="4"/>
        <v>0</v>
      </c>
      <c r="W23" s="81"/>
      <c r="X23" s="43">
        <v>0</v>
      </c>
      <c r="Y23" s="104">
        <f t="shared" si="5"/>
        <v>0</v>
      </c>
      <c r="Z23" s="81"/>
      <c r="AA23" s="43">
        <v>0</v>
      </c>
      <c r="AB23" s="104">
        <f t="shared" si="6"/>
        <v>0</v>
      </c>
      <c r="AC23" s="81"/>
      <c r="AD23" s="43">
        <v>0</v>
      </c>
      <c r="AE23" s="104">
        <f t="shared" si="7"/>
        <v>0</v>
      </c>
      <c r="AF23" s="81"/>
      <c r="AG23" s="43">
        <v>0</v>
      </c>
      <c r="AH23" s="104">
        <f t="shared" si="8"/>
        <v>0</v>
      </c>
      <c r="AI23" s="81"/>
      <c r="AL23" s="81"/>
      <c r="AM23" s="81"/>
      <c r="AN23" s="81"/>
    </row>
    <row r="24" spans="3:40" x14ac:dyDescent="0.2">
      <c r="C24" s="89" t="str">
        <f>'MP Calculations'!D51</f>
        <v>2007-08</v>
      </c>
      <c r="D24" s="104">
        <f>IF(LEFT($C24,4)*1&lt;LEFT('General inputs'!$I$16,4)+'General inputs'!$H$38,SUM(G24,J24,M24,P24,S24,V24,Y24,AB24,AE24,AH24),"")</f>
        <v>0</v>
      </c>
      <c r="E24" s="81"/>
      <c r="F24" s="43">
        <v>0</v>
      </c>
      <c r="G24" s="104">
        <f t="shared" si="9"/>
        <v>0</v>
      </c>
      <c r="H24" s="81"/>
      <c r="I24" s="43">
        <v>0</v>
      </c>
      <c r="J24" s="104">
        <f t="shared" si="0"/>
        <v>0</v>
      </c>
      <c r="K24" s="81"/>
      <c r="L24" s="43">
        <v>0</v>
      </c>
      <c r="M24" s="104">
        <f t="shared" si="1"/>
        <v>0</v>
      </c>
      <c r="N24" s="81"/>
      <c r="O24" s="43">
        <v>0</v>
      </c>
      <c r="P24" s="104">
        <f t="shared" si="2"/>
        <v>0</v>
      </c>
      <c r="Q24" s="81"/>
      <c r="R24" s="43">
        <v>0</v>
      </c>
      <c r="S24" s="104">
        <f t="shared" si="3"/>
        <v>0</v>
      </c>
      <c r="T24" s="81"/>
      <c r="U24" s="43">
        <v>0</v>
      </c>
      <c r="V24" s="104">
        <f t="shared" si="4"/>
        <v>0</v>
      </c>
      <c r="W24" s="81"/>
      <c r="X24" s="43">
        <v>0</v>
      </c>
      <c r="Y24" s="104">
        <f t="shared" si="5"/>
        <v>0</v>
      </c>
      <c r="Z24" s="81"/>
      <c r="AA24" s="43">
        <v>0</v>
      </c>
      <c r="AB24" s="104">
        <f t="shared" si="6"/>
        <v>0</v>
      </c>
      <c r="AC24" s="81"/>
      <c r="AD24" s="43">
        <v>0</v>
      </c>
      <c r="AE24" s="104">
        <f t="shared" si="7"/>
        <v>0</v>
      </c>
      <c r="AF24" s="81"/>
      <c r="AG24" s="43">
        <v>0</v>
      </c>
      <c r="AH24" s="104">
        <f t="shared" si="8"/>
        <v>0</v>
      </c>
      <c r="AI24" s="81"/>
      <c r="AL24" s="81"/>
      <c r="AM24" s="81"/>
      <c r="AN24" s="81"/>
    </row>
    <row r="25" spans="3:40" x14ac:dyDescent="0.2">
      <c r="C25" s="89" t="str">
        <f>'MP Calculations'!D52</f>
        <v>2008-09</v>
      </c>
      <c r="D25" s="104">
        <f>IF(LEFT($C25,4)*1&lt;LEFT('General inputs'!$I$16,4)+'General inputs'!$H$38,SUM(G25,J25,M25,P25,S25,V25,Y25,AB25,AE25,AH25),"")</f>
        <v>0</v>
      </c>
      <c r="E25" s="81"/>
      <c r="F25" s="43">
        <v>0</v>
      </c>
      <c r="G25" s="104">
        <f t="shared" si="9"/>
        <v>0</v>
      </c>
      <c r="H25" s="81"/>
      <c r="I25" s="43">
        <v>0</v>
      </c>
      <c r="J25" s="104">
        <f t="shared" si="0"/>
        <v>0</v>
      </c>
      <c r="K25" s="81"/>
      <c r="L25" s="43">
        <v>0</v>
      </c>
      <c r="M25" s="104">
        <f t="shared" si="1"/>
        <v>0</v>
      </c>
      <c r="N25" s="81"/>
      <c r="O25" s="43">
        <v>0</v>
      </c>
      <c r="P25" s="104">
        <f t="shared" si="2"/>
        <v>0</v>
      </c>
      <c r="Q25" s="81"/>
      <c r="R25" s="43">
        <v>0</v>
      </c>
      <c r="S25" s="104">
        <f t="shared" si="3"/>
        <v>0</v>
      </c>
      <c r="T25" s="81"/>
      <c r="U25" s="43">
        <v>0</v>
      </c>
      <c r="V25" s="104">
        <f t="shared" si="4"/>
        <v>0</v>
      </c>
      <c r="W25" s="81"/>
      <c r="X25" s="43">
        <v>0</v>
      </c>
      <c r="Y25" s="104">
        <f t="shared" si="5"/>
        <v>0</v>
      </c>
      <c r="Z25" s="81"/>
      <c r="AA25" s="43">
        <v>0</v>
      </c>
      <c r="AB25" s="104">
        <f t="shared" si="6"/>
        <v>0</v>
      </c>
      <c r="AC25" s="81"/>
      <c r="AD25" s="43">
        <v>0</v>
      </c>
      <c r="AE25" s="104">
        <f t="shared" si="7"/>
        <v>0</v>
      </c>
      <c r="AF25" s="81"/>
      <c r="AG25" s="43">
        <v>0</v>
      </c>
      <c r="AH25" s="104">
        <f t="shared" si="8"/>
        <v>0</v>
      </c>
      <c r="AI25" s="81"/>
      <c r="AL25" s="81"/>
      <c r="AM25" s="81"/>
      <c r="AN25" s="81"/>
    </row>
    <row r="26" spans="3:40" x14ac:dyDescent="0.2">
      <c r="C26" s="89" t="str">
        <f>'MP Calculations'!D53</f>
        <v>2009-10</v>
      </c>
      <c r="D26" s="104">
        <f>IF(LEFT($C26,4)*1&lt;LEFT('General inputs'!$I$16,4)+'General inputs'!$H$38,SUM(G26,J26,M26,P26,S26,V26,Y26,AB26,AE26,AH26),"")</f>
        <v>0</v>
      </c>
      <c r="E26" s="81"/>
      <c r="F26" s="43">
        <v>0</v>
      </c>
      <c r="G26" s="104">
        <f t="shared" si="9"/>
        <v>0</v>
      </c>
      <c r="H26" s="81"/>
      <c r="I26" s="43">
        <v>0</v>
      </c>
      <c r="J26" s="104">
        <f t="shared" si="0"/>
        <v>0</v>
      </c>
      <c r="K26" s="81"/>
      <c r="L26" s="43">
        <v>0</v>
      </c>
      <c r="M26" s="104">
        <f t="shared" si="1"/>
        <v>0</v>
      </c>
      <c r="N26" s="81"/>
      <c r="O26" s="43">
        <v>0</v>
      </c>
      <c r="P26" s="104">
        <f t="shared" si="2"/>
        <v>0</v>
      </c>
      <c r="Q26" s="81"/>
      <c r="R26" s="43">
        <v>0</v>
      </c>
      <c r="S26" s="104">
        <f t="shared" si="3"/>
        <v>0</v>
      </c>
      <c r="T26" s="81"/>
      <c r="U26" s="43">
        <v>0</v>
      </c>
      <c r="V26" s="104">
        <f t="shared" si="4"/>
        <v>0</v>
      </c>
      <c r="W26" s="81"/>
      <c r="X26" s="43">
        <v>0</v>
      </c>
      <c r="Y26" s="104">
        <f t="shared" si="5"/>
        <v>0</v>
      </c>
      <c r="Z26" s="81"/>
      <c r="AA26" s="43">
        <v>0</v>
      </c>
      <c r="AB26" s="104">
        <f t="shared" si="6"/>
        <v>0</v>
      </c>
      <c r="AC26" s="81"/>
      <c r="AD26" s="43">
        <v>0</v>
      </c>
      <c r="AE26" s="104">
        <f t="shared" si="7"/>
        <v>0</v>
      </c>
      <c r="AF26" s="81"/>
      <c r="AG26" s="43">
        <v>0</v>
      </c>
      <c r="AH26" s="104">
        <f t="shared" si="8"/>
        <v>0</v>
      </c>
      <c r="AI26" s="81"/>
      <c r="AL26" s="81"/>
      <c r="AM26" s="81"/>
      <c r="AN26" s="81"/>
    </row>
    <row r="27" spans="3:40" x14ac:dyDescent="0.2">
      <c r="C27" s="89" t="str">
        <f>'MP Calculations'!D54</f>
        <v>2010-11</v>
      </c>
      <c r="D27" s="104">
        <f>IF(LEFT($C27,4)*1&lt;LEFT('General inputs'!$I$16,4)+'General inputs'!$H$38,SUM(G27,J27,M27,P27,S27,V27,Y27,AB27,AE27,AH27),"")</f>
        <v>0</v>
      </c>
      <c r="E27" s="81"/>
      <c r="F27" s="43">
        <v>0</v>
      </c>
      <c r="G27" s="104">
        <f t="shared" si="9"/>
        <v>0</v>
      </c>
      <c r="H27" s="81"/>
      <c r="I27" s="43">
        <v>0</v>
      </c>
      <c r="J27" s="104">
        <f t="shared" si="0"/>
        <v>0</v>
      </c>
      <c r="K27" s="81"/>
      <c r="L27" s="43">
        <v>0</v>
      </c>
      <c r="M27" s="104">
        <f t="shared" si="1"/>
        <v>0</v>
      </c>
      <c r="N27" s="81"/>
      <c r="O27" s="43">
        <v>0</v>
      </c>
      <c r="P27" s="104">
        <f t="shared" si="2"/>
        <v>0</v>
      </c>
      <c r="Q27" s="81"/>
      <c r="R27" s="43">
        <v>0</v>
      </c>
      <c r="S27" s="104">
        <f t="shared" si="3"/>
        <v>0</v>
      </c>
      <c r="T27" s="81"/>
      <c r="U27" s="43">
        <v>0</v>
      </c>
      <c r="V27" s="104">
        <f t="shared" si="4"/>
        <v>0</v>
      </c>
      <c r="W27" s="81"/>
      <c r="X27" s="43">
        <v>0</v>
      </c>
      <c r="Y27" s="104">
        <f t="shared" si="5"/>
        <v>0</v>
      </c>
      <c r="Z27" s="81"/>
      <c r="AA27" s="43">
        <v>0</v>
      </c>
      <c r="AB27" s="104">
        <f t="shared" si="6"/>
        <v>0</v>
      </c>
      <c r="AC27" s="81"/>
      <c r="AD27" s="43">
        <v>0</v>
      </c>
      <c r="AE27" s="104">
        <f t="shared" si="7"/>
        <v>0</v>
      </c>
      <c r="AF27" s="81"/>
      <c r="AG27" s="43">
        <v>0</v>
      </c>
      <c r="AH27" s="104">
        <f t="shared" si="8"/>
        <v>0</v>
      </c>
      <c r="AI27" s="81"/>
      <c r="AL27" s="81"/>
      <c r="AM27" s="81"/>
      <c r="AN27" s="81"/>
    </row>
    <row r="28" spans="3:40" x14ac:dyDescent="0.2">
      <c r="C28" s="89" t="str">
        <f>'MP Calculations'!D55</f>
        <v>2011-12</v>
      </c>
      <c r="D28" s="104">
        <f>IF(LEFT($C28,4)*1&lt;LEFT('General inputs'!$I$16,4)+'General inputs'!$H$38,SUM(G28,J28,M28,P28,S28,V28,Y28,AB28,AE28,AH28),"")</f>
        <v>0</v>
      </c>
      <c r="E28" s="81"/>
      <c r="F28" s="43">
        <v>0</v>
      </c>
      <c r="G28" s="104">
        <f t="shared" si="9"/>
        <v>0</v>
      </c>
      <c r="H28" s="81"/>
      <c r="I28" s="43">
        <v>0</v>
      </c>
      <c r="J28" s="104">
        <f t="shared" si="0"/>
        <v>0</v>
      </c>
      <c r="K28" s="81"/>
      <c r="L28" s="43">
        <v>0</v>
      </c>
      <c r="M28" s="104">
        <f t="shared" si="1"/>
        <v>0</v>
      </c>
      <c r="N28" s="81"/>
      <c r="O28" s="43">
        <v>0</v>
      </c>
      <c r="P28" s="104">
        <f t="shared" si="2"/>
        <v>0</v>
      </c>
      <c r="Q28" s="81"/>
      <c r="R28" s="43">
        <v>0</v>
      </c>
      <c r="S28" s="104">
        <f t="shared" si="3"/>
        <v>0</v>
      </c>
      <c r="T28" s="81"/>
      <c r="U28" s="43">
        <v>0</v>
      </c>
      <c r="V28" s="104">
        <f t="shared" si="4"/>
        <v>0</v>
      </c>
      <c r="W28" s="81"/>
      <c r="X28" s="43">
        <v>0</v>
      </c>
      <c r="Y28" s="104">
        <f t="shared" si="5"/>
        <v>0</v>
      </c>
      <c r="Z28" s="81"/>
      <c r="AA28" s="43">
        <v>0</v>
      </c>
      <c r="AB28" s="104">
        <f t="shared" si="6"/>
        <v>0</v>
      </c>
      <c r="AC28" s="81"/>
      <c r="AD28" s="43">
        <v>0</v>
      </c>
      <c r="AE28" s="104">
        <f t="shared" si="7"/>
        <v>0</v>
      </c>
      <c r="AF28" s="81"/>
      <c r="AG28" s="43">
        <v>0</v>
      </c>
      <c r="AH28" s="104">
        <f t="shared" si="8"/>
        <v>0</v>
      </c>
      <c r="AI28" s="81"/>
      <c r="AL28" s="81"/>
      <c r="AM28" s="81"/>
      <c r="AN28" s="81"/>
    </row>
    <row r="29" spans="3:40" x14ac:dyDescent="0.2">
      <c r="C29" s="89" t="str">
        <f>'MP Calculations'!D56</f>
        <v>2012-13</v>
      </c>
      <c r="D29" s="104">
        <f>IF(LEFT($C29,4)*1&lt;LEFT('General inputs'!$I$16,4)+'General inputs'!$H$38,SUM(G29,J29,M29,P29,S29,V29,Y29,AB29,AE29,AH29),"")</f>
        <v>0</v>
      </c>
      <c r="E29" s="81"/>
      <c r="F29" s="43">
        <v>0</v>
      </c>
      <c r="G29" s="104">
        <f t="shared" si="9"/>
        <v>0</v>
      </c>
      <c r="H29" s="81"/>
      <c r="I29" s="43">
        <v>0</v>
      </c>
      <c r="J29" s="104">
        <f t="shared" si="0"/>
        <v>0</v>
      </c>
      <c r="K29" s="81"/>
      <c r="L29" s="43">
        <v>0</v>
      </c>
      <c r="M29" s="104">
        <f t="shared" si="1"/>
        <v>0</v>
      </c>
      <c r="N29" s="81"/>
      <c r="O29" s="43">
        <v>0</v>
      </c>
      <c r="P29" s="104">
        <f t="shared" si="2"/>
        <v>0</v>
      </c>
      <c r="Q29" s="81"/>
      <c r="R29" s="43">
        <v>0</v>
      </c>
      <c r="S29" s="104">
        <f t="shared" si="3"/>
        <v>0</v>
      </c>
      <c r="T29" s="81"/>
      <c r="U29" s="43">
        <v>0</v>
      </c>
      <c r="V29" s="104">
        <f t="shared" si="4"/>
        <v>0</v>
      </c>
      <c r="W29" s="81"/>
      <c r="X29" s="43">
        <v>0</v>
      </c>
      <c r="Y29" s="104">
        <f t="shared" si="5"/>
        <v>0</v>
      </c>
      <c r="Z29" s="81"/>
      <c r="AA29" s="43">
        <v>0</v>
      </c>
      <c r="AB29" s="104">
        <f t="shared" si="6"/>
        <v>0</v>
      </c>
      <c r="AC29" s="81"/>
      <c r="AD29" s="43">
        <v>0</v>
      </c>
      <c r="AE29" s="104">
        <f t="shared" si="7"/>
        <v>0</v>
      </c>
      <c r="AF29" s="81"/>
      <c r="AG29" s="43">
        <v>0</v>
      </c>
      <c r="AH29" s="104">
        <f t="shared" si="8"/>
        <v>0</v>
      </c>
      <c r="AI29" s="81"/>
      <c r="AL29" s="81"/>
      <c r="AM29" s="81"/>
      <c r="AN29" s="81"/>
    </row>
    <row r="30" spans="3:40" x14ac:dyDescent="0.2">
      <c r="C30" s="89" t="str">
        <f>'MP Calculations'!D57</f>
        <v>2013-14</v>
      </c>
      <c r="D30" s="104">
        <f>IF(LEFT($C30,4)*1&lt;LEFT('General inputs'!$I$16,4)+'General inputs'!$H$38,SUM(G30,J30,M30,P30,S30,V30,Y30,AB30,AE30,AH30),"")</f>
        <v>0</v>
      </c>
      <c r="E30" s="81"/>
      <c r="F30" s="43">
        <v>0</v>
      </c>
      <c r="G30" s="104">
        <f t="shared" si="9"/>
        <v>0</v>
      </c>
      <c r="H30" s="81"/>
      <c r="I30" s="43">
        <v>0</v>
      </c>
      <c r="J30" s="104">
        <f t="shared" si="0"/>
        <v>0</v>
      </c>
      <c r="K30" s="81"/>
      <c r="L30" s="43">
        <v>0</v>
      </c>
      <c r="M30" s="104">
        <f t="shared" si="1"/>
        <v>0</v>
      </c>
      <c r="N30" s="81"/>
      <c r="O30" s="43">
        <v>0</v>
      </c>
      <c r="P30" s="104">
        <f t="shared" si="2"/>
        <v>0</v>
      </c>
      <c r="Q30" s="81"/>
      <c r="R30" s="43">
        <v>0</v>
      </c>
      <c r="S30" s="104">
        <f t="shared" si="3"/>
        <v>0</v>
      </c>
      <c r="T30" s="81"/>
      <c r="U30" s="43">
        <v>0</v>
      </c>
      <c r="V30" s="104">
        <f t="shared" si="4"/>
        <v>0</v>
      </c>
      <c r="W30" s="81"/>
      <c r="X30" s="43">
        <v>0</v>
      </c>
      <c r="Y30" s="104">
        <f t="shared" si="5"/>
        <v>0</v>
      </c>
      <c r="Z30" s="81"/>
      <c r="AA30" s="43">
        <v>0</v>
      </c>
      <c r="AB30" s="104">
        <f t="shared" si="6"/>
        <v>0</v>
      </c>
      <c r="AC30" s="81"/>
      <c r="AD30" s="43">
        <v>0</v>
      </c>
      <c r="AE30" s="104">
        <f t="shared" si="7"/>
        <v>0</v>
      </c>
      <c r="AF30" s="81"/>
      <c r="AG30" s="43">
        <v>0</v>
      </c>
      <c r="AH30" s="104">
        <f t="shared" si="8"/>
        <v>0</v>
      </c>
      <c r="AI30" s="81"/>
      <c r="AL30" s="81"/>
      <c r="AM30" s="81"/>
      <c r="AN30" s="81"/>
    </row>
    <row r="31" spans="3:40" x14ac:dyDescent="0.2">
      <c r="C31" s="89" t="str">
        <f>'MP Calculations'!D58</f>
        <v>2014-15</v>
      </c>
      <c r="D31" s="104">
        <f>IF(LEFT($C31,4)*1&lt;LEFT('General inputs'!$I$16,4)+'General inputs'!$H$38,SUM(G31,J31,M31,P31,S31,V31,Y31,AB31,AE31,AH31),"")</f>
        <v>0</v>
      </c>
      <c r="E31" s="81"/>
      <c r="F31" s="43">
        <v>0</v>
      </c>
      <c r="G31" s="104">
        <f t="shared" si="9"/>
        <v>0</v>
      </c>
      <c r="H31" s="81"/>
      <c r="I31" s="43">
        <v>0</v>
      </c>
      <c r="J31" s="104">
        <f t="shared" si="0"/>
        <v>0</v>
      </c>
      <c r="K31" s="81"/>
      <c r="L31" s="43">
        <v>0</v>
      </c>
      <c r="M31" s="104">
        <f t="shared" si="1"/>
        <v>0</v>
      </c>
      <c r="N31" s="81"/>
      <c r="O31" s="43">
        <v>0</v>
      </c>
      <c r="P31" s="104">
        <f t="shared" si="2"/>
        <v>0</v>
      </c>
      <c r="Q31" s="81"/>
      <c r="R31" s="43">
        <v>0</v>
      </c>
      <c r="S31" s="104">
        <f t="shared" si="3"/>
        <v>0</v>
      </c>
      <c r="T31" s="81"/>
      <c r="U31" s="43">
        <v>0</v>
      </c>
      <c r="V31" s="104">
        <f t="shared" si="4"/>
        <v>0</v>
      </c>
      <c r="W31" s="81"/>
      <c r="X31" s="43">
        <v>0</v>
      </c>
      <c r="Y31" s="104">
        <f t="shared" si="5"/>
        <v>0</v>
      </c>
      <c r="Z31" s="81"/>
      <c r="AA31" s="43">
        <v>0</v>
      </c>
      <c r="AB31" s="104">
        <f t="shared" si="6"/>
        <v>0</v>
      </c>
      <c r="AC31" s="81"/>
      <c r="AD31" s="43">
        <v>0</v>
      </c>
      <c r="AE31" s="104">
        <f t="shared" si="7"/>
        <v>0</v>
      </c>
      <c r="AF31" s="81"/>
      <c r="AG31" s="43">
        <v>0</v>
      </c>
      <c r="AH31" s="104">
        <f t="shared" si="8"/>
        <v>0</v>
      </c>
      <c r="AI31" s="81"/>
      <c r="AL31" s="81"/>
      <c r="AM31" s="81"/>
      <c r="AN31" s="81"/>
    </row>
    <row r="32" spans="3:40" x14ac:dyDescent="0.2">
      <c r="C32" s="89" t="str">
        <f>'MP Calculations'!D59</f>
        <v>2015-16</v>
      </c>
      <c r="D32" s="104">
        <f>IF(LEFT($C32,4)*1&lt;LEFT('General inputs'!$I$16,4)+'General inputs'!$H$38,SUM(G32,J32,M32,P32,S32,V32,Y32,AB32,AE32,AH32),"")</f>
        <v>0</v>
      </c>
      <c r="E32" s="81"/>
      <c r="F32" s="43">
        <v>0</v>
      </c>
      <c r="G32" s="104">
        <f t="shared" si="9"/>
        <v>0</v>
      </c>
      <c r="H32" s="81"/>
      <c r="I32" s="43">
        <v>0</v>
      </c>
      <c r="J32" s="104">
        <f t="shared" si="0"/>
        <v>0</v>
      </c>
      <c r="K32" s="81"/>
      <c r="L32" s="43">
        <v>0</v>
      </c>
      <c r="M32" s="104">
        <f t="shared" si="1"/>
        <v>0</v>
      </c>
      <c r="N32" s="81"/>
      <c r="O32" s="43">
        <v>0</v>
      </c>
      <c r="P32" s="104">
        <f t="shared" si="2"/>
        <v>0</v>
      </c>
      <c r="Q32" s="81"/>
      <c r="R32" s="43">
        <v>0</v>
      </c>
      <c r="S32" s="104">
        <f t="shared" si="3"/>
        <v>0</v>
      </c>
      <c r="T32" s="81"/>
      <c r="U32" s="43">
        <v>0</v>
      </c>
      <c r="V32" s="104">
        <f t="shared" si="4"/>
        <v>0</v>
      </c>
      <c r="W32" s="81"/>
      <c r="X32" s="43">
        <v>0</v>
      </c>
      <c r="Y32" s="104">
        <f t="shared" si="5"/>
        <v>0</v>
      </c>
      <c r="Z32" s="81"/>
      <c r="AA32" s="43">
        <v>0</v>
      </c>
      <c r="AB32" s="104">
        <f t="shared" si="6"/>
        <v>0</v>
      </c>
      <c r="AC32" s="81"/>
      <c r="AD32" s="43">
        <v>0</v>
      </c>
      <c r="AE32" s="104">
        <f t="shared" si="7"/>
        <v>0</v>
      </c>
      <c r="AF32" s="81"/>
      <c r="AG32" s="43">
        <v>0</v>
      </c>
      <c r="AH32" s="104">
        <f t="shared" si="8"/>
        <v>0</v>
      </c>
      <c r="AI32" s="81"/>
      <c r="AL32" s="81"/>
      <c r="AM32" s="81"/>
      <c r="AN32" s="81"/>
    </row>
    <row r="33" spans="3:40" x14ac:dyDescent="0.2">
      <c r="C33" s="89" t="str">
        <f>'MP Calculations'!D60</f>
        <v>2016-17</v>
      </c>
      <c r="D33" s="104">
        <f>IF(LEFT($C33,4)*1&lt;LEFT('General inputs'!$I$16,4)+'General inputs'!$H$38,SUM(G33,J33,M33,P33,S33,V33,Y33,AB33,AE33,AH33),"")</f>
        <v>0</v>
      </c>
      <c r="E33" s="81"/>
      <c r="F33" s="43">
        <v>0</v>
      </c>
      <c r="G33" s="104">
        <f t="shared" si="9"/>
        <v>0</v>
      </c>
      <c r="H33" s="81"/>
      <c r="I33" s="43">
        <v>0</v>
      </c>
      <c r="J33" s="104">
        <f t="shared" si="0"/>
        <v>0</v>
      </c>
      <c r="K33" s="81"/>
      <c r="L33" s="43">
        <v>0</v>
      </c>
      <c r="M33" s="104">
        <f t="shared" si="1"/>
        <v>0</v>
      </c>
      <c r="N33" s="81"/>
      <c r="O33" s="43">
        <v>0</v>
      </c>
      <c r="P33" s="104">
        <f t="shared" si="2"/>
        <v>0</v>
      </c>
      <c r="Q33" s="81"/>
      <c r="R33" s="43">
        <v>0</v>
      </c>
      <c r="S33" s="104">
        <f t="shared" si="3"/>
        <v>0</v>
      </c>
      <c r="T33" s="81"/>
      <c r="U33" s="43">
        <v>0</v>
      </c>
      <c r="V33" s="104">
        <f t="shared" si="4"/>
        <v>0</v>
      </c>
      <c r="W33" s="81"/>
      <c r="X33" s="43">
        <v>0</v>
      </c>
      <c r="Y33" s="104">
        <f t="shared" si="5"/>
        <v>0</v>
      </c>
      <c r="Z33" s="81"/>
      <c r="AA33" s="43">
        <v>0</v>
      </c>
      <c r="AB33" s="104">
        <f t="shared" si="6"/>
        <v>0</v>
      </c>
      <c r="AC33" s="81"/>
      <c r="AD33" s="43">
        <v>0</v>
      </c>
      <c r="AE33" s="104">
        <f t="shared" si="7"/>
        <v>0</v>
      </c>
      <c r="AF33" s="81"/>
      <c r="AG33" s="43">
        <v>0</v>
      </c>
      <c r="AH33" s="104">
        <f t="shared" si="8"/>
        <v>0</v>
      </c>
      <c r="AI33" s="81"/>
      <c r="AL33" s="81"/>
      <c r="AM33" s="81"/>
      <c r="AN33" s="81"/>
    </row>
    <row r="34" spans="3:40" x14ac:dyDescent="0.2">
      <c r="C34" s="89" t="str">
        <f>'MP Calculations'!D61</f>
        <v>2017-18</v>
      </c>
      <c r="D34" s="104">
        <f>IF(LEFT($C34,4)*1&lt;LEFT('General inputs'!$I$16,4)+'General inputs'!$H$38,SUM(G34,J34,M34,P34,S34,V34,Y34,AB34,AE34,AH34),"")</f>
        <v>0</v>
      </c>
      <c r="E34" s="81"/>
      <c r="F34" s="43">
        <v>0</v>
      </c>
      <c r="G34" s="104">
        <f t="shared" si="9"/>
        <v>0</v>
      </c>
      <c r="H34" s="81"/>
      <c r="I34" s="43">
        <v>0</v>
      </c>
      <c r="J34" s="104">
        <f t="shared" si="0"/>
        <v>0</v>
      </c>
      <c r="K34" s="81"/>
      <c r="L34" s="43">
        <v>0</v>
      </c>
      <c r="M34" s="104">
        <f t="shared" si="1"/>
        <v>0</v>
      </c>
      <c r="N34" s="81"/>
      <c r="O34" s="43">
        <v>0</v>
      </c>
      <c r="P34" s="104">
        <f t="shared" si="2"/>
        <v>0</v>
      </c>
      <c r="Q34" s="81"/>
      <c r="R34" s="43">
        <v>0</v>
      </c>
      <c r="S34" s="104">
        <f t="shared" si="3"/>
        <v>0</v>
      </c>
      <c r="T34" s="81"/>
      <c r="U34" s="43">
        <v>0</v>
      </c>
      <c r="V34" s="104">
        <f t="shared" si="4"/>
        <v>0</v>
      </c>
      <c r="W34" s="81"/>
      <c r="X34" s="43">
        <v>0</v>
      </c>
      <c r="Y34" s="104">
        <f t="shared" si="5"/>
        <v>0</v>
      </c>
      <c r="Z34" s="81"/>
      <c r="AA34" s="43">
        <v>0</v>
      </c>
      <c r="AB34" s="104">
        <f t="shared" si="6"/>
        <v>0</v>
      </c>
      <c r="AC34" s="81"/>
      <c r="AD34" s="43">
        <v>0</v>
      </c>
      <c r="AE34" s="104">
        <f t="shared" si="7"/>
        <v>0</v>
      </c>
      <c r="AF34" s="81"/>
      <c r="AG34" s="43">
        <v>0</v>
      </c>
      <c r="AH34" s="104">
        <f t="shared" si="8"/>
        <v>0</v>
      </c>
      <c r="AI34" s="81"/>
      <c r="AL34" s="81"/>
      <c r="AM34" s="81"/>
      <c r="AN34" s="81"/>
    </row>
    <row r="35" spans="3:40" x14ac:dyDescent="0.2">
      <c r="C35" s="89" t="str">
        <f>'MP Calculations'!D62</f>
        <v>2018-19</v>
      </c>
      <c r="D35" s="104">
        <f>IF(LEFT($C35,4)*1&lt;LEFT('General inputs'!$I$16,4)+'General inputs'!$H$38,SUM(G35,J35,M35,P35,S35,V35,Y35,AB35,AE35,AH35),"")</f>
        <v>0</v>
      </c>
      <c r="E35" s="81"/>
      <c r="F35" s="43">
        <v>0</v>
      </c>
      <c r="G35" s="104">
        <f t="shared" si="9"/>
        <v>0</v>
      </c>
      <c r="H35" s="81"/>
      <c r="I35" s="43">
        <v>0</v>
      </c>
      <c r="J35" s="104">
        <f t="shared" si="0"/>
        <v>0</v>
      </c>
      <c r="K35" s="81"/>
      <c r="L35" s="43">
        <v>0</v>
      </c>
      <c r="M35" s="104">
        <f t="shared" si="1"/>
        <v>0</v>
      </c>
      <c r="N35" s="81"/>
      <c r="O35" s="43">
        <v>0</v>
      </c>
      <c r="P35" s="104">
        <f t="shared" si="2"/>
        <v>0</v>
      </c>
      <c r="Q35" s="81"/>
      <c r="R35" s="43">
        <v>0</v>
      </c>
      <c r="S35" s="104">
        <f t="shared" si="3"/>
        <v>0</v>
      </c>
      <c r="T35" s="81"/>
      <c r="U35" s="43">
        <v>0</v>
      </c>
      <c r="V35" s="104">
        <f t="shared" si="4"/>
        <v>0</v>
      </c>
      <c r="W35" s="81"/>
      <c r="X35" s="43">
        <v>0</v>
      </c>
      <c r="Y35" s="104">
        <f t="shared" si="5"/>
        <v>0</v>
      </c>
      <c r="Z35" s="81"/>
      <c r="AA35" s="43">
        <v>0</v>
      </c>
      <c r="AB35" s="104">
        <f t="shared" si="6"/>
        <v>0</v>
      </c>
      <c r="AC35" s="81"/>
      <c r="AD35" s="43">
        <v>0</v>
      </c>
      <c r="AE35" s="104">
        <f t="shared" si="7"/>
        <v>0</v>
      </c>
      <c r="AF35" s="81"/>
      <c r="AG35" s="43">
        <v>0</v>
      </c>
      <c r="AH35" s="104">
        <f t="shared" si="8"/>
        <v>0</v>
      </c>
      <c r="AI35" s="81"/>
      <c r="AL35" s="81"/>
      <c r="AM35" s="81"/>
      <c r="AN35" s="81"/>
    </row>
    <row r="36" spans="3:40" x14ac:dyDescent="0.2">
      <c r="C36" s="89" t="str">
        <f>'MP Calculations'!D63</f>
        <v>2019-20</v>
      </c>
      <c r="D36" s="104">
        <f>IF(LEFT($C36,4)*1&lt;LEFT('General inputs'!$I$16,4)+'General inputs'!$H$38,SUM(G36,J36,M36,P36,S36,V36,Y36,AB36,AE36,AH36),"")</f>
        <v>0</v>
      </c>
      <c r="E36" s="81"/>
      <c r="F36" s="43">
        <v>0</v>
      </c>
      <c r="G36" s="104">
        <f t="shared" si="9"/>
        <v>0</v>
      </c>
      <c r="H36" s="81"/>
      <c r="I36" s="43">
        <v>0</v>
      </c>
      <c r="J36" s="104">
        <f t="shared" si="0"/>
        <v>0</v>
      </c>
      <c r="K36" s="81"/>
      <c r="L36" s="43">
        <v>0</v>
      </c>
      <c r="M36" s="104">
        <f t="shared" si="1"/>
        <v>0</v>
      </c>
      <c r="N36" s="81"/>
      <c r="O36" s="43">
        <v>0</v>
      </c>
      <c r="P36" s="104">
        <f t="shared" si="2"/>
        <v>0</v>
      </c>
      <c r="Q36" s="81"/>
      <c r="R36" s="43">
        <v>0</v>
      </c>
      <c r="S36" s="104">
        <f t="shared" si="3"/>
        <v>0</v>
      </c>
      <c r="T36" s="81"/>
      <c r="U36" s="43">
        <v>0</v>
      </c>
      <c r="V36" s="104">
        <f t="shared" si="4"/>
        <v>0</v>
      </c>
      <c r="W36" s="81"/>
      <c r="X36" s="43">
        <v>0</v>
      </c>
      <c r="Y36" s="104">
        <f t="shared" si="5"/>
        <v>0</v>
      </c>
      <c r="Z36" s="81"/>
      <c r="AA36" s="43">
        <v>0</v>
      </c>
      <c r="AB36" s="104">
        <f t="shared" si="6"/>
        <v>0</v>
      </c>
      <c r="AC36" s="81"/>
      <c r="AD36" s="43">
        <v>0</v>
      </c>
      <c r="AE36" s="104">
        <f t="shared" si="7"/>
        <v>0</v>
      </c>
      <c r="AF36" s="81"/>
      <c r="AG36" s="43">
        <v>0</v>
      </c>
      <c r="AH36" s="104">
        <f t="shared" si="8"/>
        <v>0</v>
      </c>
      <c r="AI36" s="81"/>
      <c r="AL36" s="81"/>
      <c r="AM36" s="81"/>
      <c r="AN36" s="81"/>
    </row>
    <row r="37" spans="3:40" x14ac:dyDescent="0.2">
      <c r="C37" s="89" t="str">
        <f>'MP Calculations'!D64</f>
        <v>2020-21</v>
      </c>
      <c r="D37" s="104">
        <f>IF(LEFT($C37,4)*1&lt;LEFT('General inputs'!$I$16,4)+'General inputs'!$H$38,SUM(G37,J37,M37,P37,S37,V37,Y37,AB37,AE37,AH37),"")</f>
        <v>0</v>
      </c>
      <c r="E37" s="81"/>
      <c r="F37" s="43">
        <v>0</v>
      </c>
      <c r="G37" s="104">
        <f t="shared" si="9"/>
        <v>0</v>
      </c>
      <c r="H37" s="81"/>
      <c r="I37" s="43">
        <v>0</v>
      </c>
      <c r="J37" s="104">
        <f t="shared" si="0"/>
        <v>0</v>
      </c>
      <c r="K37" s="81"/>
      <c r="L37" s="43">
        <v>0</v>
      </c>
      <c r="M37" s="104">
        <f t="shared" si="1"/>
        <v>0</v>
      </c>
      <c r="N37" s="81"/>
      <c r="O37" s="43">
        <v>0</v>
      </c>
      <c r="P37" s="104">
        <f t="shared" si="2"/>
        <v>0</v>
      </c>
      <c r="Q37" s="81"/>
      <c r="R37" s="43">
        <v>0</v>
      </c>
      <c r="S37" s="104">
        <f t="shared" si="3"/>
        <v>0</v>
      </c>
      <c r="T37" s="81"/>
      <c r="U37" s="43">
        <v>0</v>
      </c>
      <c r="V37" s="104">
        <f t="shared" si="4"/>
        <v>0</v>
      </c>
      <c r="W37" s="81"/>
      <c r="X37" s="43">
        <v>0</v>
      </c>
      <c r="Y37" s="104">
        <f t="shared" si="5"/>
        <v>0</v>
      </c>
      <c r="Z37" s="81"/>
      <c r="AA37" s="43">
        <v>0</v>
      </c>
      <c r="AB37" s="104">
        <f t="shared" si="6"/>
        <v>0</v>
      </c>
      <c r="AC37" s="81"/>
      <c r="AD37" s="43">
        <v>0</v>
      </c>
      <c r="AE37" s="104">
        <f t="shared" si="7"/>
        <v>0</v>
      </c>
      <c r="AF37" s="81"/>
      <c r="AG37" s="43">
        <v>0</v>
      </c>
      <c r="AH37" s="104">
        <f t="shared" si="8"/>
        <v>0</v>
      </c>
      <c r="AI37" s="81"/>
      <c r="AL37" s="81"/>
      <c r="AM37" s="81"/>
      <c r="AN37" s="81"/>
    </row>
    <row r="38" spans="3:40" x14ac:dyDescent="0.2">
      <c r="C38" s="89" t="str">
        <f>'MP Calculations'!D65</f>
        <v>2021-22</v>
      </c>
      <c r="D38" s="104">
        <f>IF(LEFT($C38,4)*1&lt;LEFT('General inputs'!$I$16,4)+'General inputs'!$H$38,SUM(G38,J38,M38,P38,S38,V38,Y38,AB38,AE38,AH38),"")</f>
        <v>0</v>
      </c>
      <c r="E38" s="81"/>
      <c r="F38" s="43">
        <v>0</v>
      </c>
      <c r="G38" s="104">
        <f t="shared" si="9"/>
        <v>0</v>
      </c>
      <c r="H38" s="81"/>
      <c r="I38" s="43">
        <v>0</v>
      </c>
      <c r="J38" s="104">
        <f t="shared" si="0"/>
        <v>0</v>
      </c>
      <c r="K38" s="81"/>
      <c r="L38" s="43">
        <v>0</v>
      </c>
      <c r="M38" s="104">
        <f t="shared" si="1"/>
        <v>0</v>
      </c>
      <c r="N38" s="81"/>
      <c r="O38" s="43">
        <v>0</v>
      </c>
      <c r="P38" s="104">
        <f t="shared" si="2"/>
        <v>0</v>
      </c>
      <c r="Q38" s="81"/>
      <c r="R38" s="43">
        <v>0</v>
      </c>
      <c r="S38" s="104">
        <f t="shared" si="3"/>
        <v>0</v>
      </c>
      <c r="T38" s="81"/>
      <c r="U38" s="43">
        <v>0</v>
      </c>
      <c r="V38" s="104">
        <f t="shared" si="4"/>
        <v>0</v>
      </c>
      <c r="W38" s="81"/>
      <c r="X38" s="43">
        <v>0</v>
      </c>
      <c r="Y38" s="104">
        <f t="shared" si="5"/>
        <v>0</v>
      </c>
      <c r="Z38" s="81"/>
      <c r="AA38" s="43">
        <v>0</v>
      </c>
      <c r="AB38" s="104">
        <f t="shared" si="6"/>
        <v>0</v>
      </c>
      <c r="AC38" s="81"/>
      <c r="AD38" s="43">
        <v>0</v>
      </c>
      <c r="AE38" s="104">
        <f t="shared" si="7"/>
        <v>0</v>
      </c>
      <c r="AF38" s="81"/>
      <c r="AG38" s="43">
        <v>0</v>
      </c>
      <c r="AH38" s="104">
        <f t="shared" si="8"/>
        <v>0</v>
      </c>
      <c r="AI38" s="81"/>
      <c r="AL38" s="81"/>
      <c r="AM38" s="81"/>
      <c r="AN38" s="81"/>
    </row>
    <row r="39" spans="3:40" x14ac:dyDescent="0.2">
      <c r="C39" s="89" t="str">
        <f>'MP Calculations'!D66</f>
        <v>2022-23</v>
      </c>
      <c r="D39" s="104">
        <f>IF(LEFT($C39,4)*1&lt;LEFT('General inputs'!$I$16,4)+'General inputs'!$H$38,SUM(G39,J39,M39,P39,S39,V39,Y39,AB39,AE39,AH39),"")</f>
        <v>0</v>
      </c>
      <c r="E39" s="81"/>
      <c r="F39" s="43">
        <v>0</v>
      </c>
      <c r="G39" s="104">
        <f t="shared" si="9"/>
        <v>0</v>
      </c>
      <c r="H39" s="81"/>
      <c r="I39" s="43">
        <v>0</v>
      </c>
      <c r="J39" s="104">
        <f t="shared" si="0"/>
        <v>0</v>
      </c>
      <c r="K39" s="81"/>
      <c r="L39" s="43">
        <v>0</v>
      </c>
      <c r="M39" s="104">
        <f t="shared" si="1"/>
        <v>0</v>
      </c>
      <c r="N39" s="81"/>
      <c r="O39" s="43">
        <v>0</v>
      </c>
      <c r="P39" s="104">
        <f t="shared" si="2"/>
        <v>0</v>
      </c>
      <c r="Q39" s="81"/>
      <c r="R39" s="43">
        <v>0</v>
      </c>
      <c r="S39" s="104">
        <f t="shared" si="3"/>
        <v>0</v>
      </c>
      <c r="T39" s="81"/>
      <c r="U39" s="43">
        <v>0</v>
      </c>
      <c r="V39" s="104">
        <f t="shared" si="4"/>
        <v>0</v>
      </c>
      <c r="W39" s="81"/>
      <c r="X39" s="43">
        <v>0</v>
      </c>
      <c r="Y39" s="104">
        <f t="shared" si="5"/>
        <v>0</v>
      </c>
      <c r="Z39" s="81"/>
      <c r="AA39" s="43">
        <v>0</v>
      </c>
      <c r="AB39" s="104">
        <f t="shared" si="6"/>
        <v>0</v>
      </c>
      <c r="AC39" s="81"/>
      <c r="AD39" s="43">
        <v>0</v>
      </c>
      <c r="AE39" s="104">
        <f t="shared" si="7"/>
        <v>0</v>
      </c>
      <c r="AF39" s="81"/>
      <c r="AG39" s="43">
        <v>0</v>
      </c>
      <c r="AH39" s="104">
        <f t="shared" si="8"/>
        <v>0</v>
      </c>
      <c r="AI39" s="81"/>
      <c r="AL39" s="81"/>
      <c r="AM39" s="81"/>
      <c r="AN39" s="81"/>
    </row>
    <row r="40" spans="3:40" x14ac:dyDescent="0.2">
      <c r="C40" s="89" t="str">
        <f>'MP Calculations'!D67</f>
        <v>2023-24</v>
      </c>
      <c r="D40" s="104">
        <f>IF(LEFT($C40,4)*1&lt;LEFT('General inputs'!$I$16,4)+'General inputs'!$H$38,SUM(G40,J40,M40,P40,S40,V40,Y40,AB40,AE40,AH40),"")</f>
        <v>0</v>
      </c>
      <c r="E40" s="81"/>
      <c r="F40" s="43">
        <v>0</v>
      </c>
      <c r="G40" s="104">
        <f t="shared" si="9"/>
        <v>0</v>
      </c>
      <c r="H40" s="81"/>
      <c r="I40" s="43">
        <v>0</v>
      </c>
      <c r="J40" s="104">
        <f t="shared" si="0"/>
        <v>0</v>
      </c>
      <c r="K40" s="81"/>
      <c r="L40" s="43">
        <v>0</v>
      </c>
      <c r="M40" s="104">
        <f t="shared" si="1"/>
        <v>0</v>
      </c>
      <c r="N40" s="81"/>
      <c r="O40" s="43">
        <v>0</v>
      </c>
      <c r="P40" s="104">
        <f t="shared" si="2"/>
        <v>0</v>
      </c>
      <c r="Q40" s="81"/>
      <c r="R40" s="43">
        <v>0</v>
      </c>
      <c r="S40" s="104">
        <f t="shared" si="3"/>
        <v>0</v>
      </c>
      <c r="T40" s="81"/>
      <c r="U40" s="43">
        <v>0</v>
      </c>
      <c r="V40" s="104">
        <f t="shared" si="4"/>
        <v>0</v>
      </c>
      <c r="W40" s="81"/>
      <c r="X40" s="43">
        <v>0</v>
      </c>
      <c r="Y40" s="104">
        <f t="shared" si="5"/>
        <v>0</v>
      </c>
      <c r="Z40" s="81"/>
      <c r="AA40" s="43">
        <v>0</v>
      </c>
      <c r="AB40" s="104">
        <f t="shared" si="6"/>
        <v>0</v>
      </c>
      <c r="AC40" s="81"/>
      <c r="AD40" s="43">
        <v>0</v>
      </c>
      <c r="AE40" s="104">
        <f t="shared" si="7"/>
        <v>0</v>
      </c>
      <c r="AF40" s="81"/>
      <c r="AG40" s="43">
        <v>0</v>
      </c>
      <c r="AH40" s="104">
        <f t="shared" si="8"/>
        <v>0</v>
      </c>
      <c r="AI40" s="81"/>
      <c r="AL40" s="81"/>
      <c r="AM40" s="81"/>
      <c r="AN40" s="81"/>
    </row>
    <row r="41" spans="3:40" x14ac:dyDescent="0.2">
      <c r="C41" s="89" t="str">
        <f>'MP Calculations'!D68</f>
        <v>2024-25</v>
      </c>
      <c r="D41" s="104">
        <f>IF(LEFT($C41,4)*1&lt;LEFT('General inputs'!$I$16,4)+'General inputs'!$H$38,SUM(G41,J41,M41,P41,S41,V41,Y41,AB41,AE41,AH41),"")</f>
        <v>0</v>
      </c>
      <c r="E41" s="81"/>
      <c r="F41" s="43">
        <v>0</v>
      </c>
      <c r="G41" s="104">
        <f t="shared" si="9"/>
        <v>0</v>
      </c>
      <c r="H41" s="81"/>
      <c r="I41" s="43">
        <v>0</v>
      </c>
      <c r="J41" s="104">
        <f t="shared" si="0"/>
        <v>0</v>
      </c>
      <c r="K41" s="81"/>
      <c r="L41" s="43">
        <v>0</v>
      </c>
      <c r="M41" s="104">
        <f t="shared" si="1"/>
        <v>0</v>
      </c>
      <c r="N41" s="81"/>
      <c r="O41" s="43">
        <v>0</v>
      </c>
      <c r="P41" s="104">
        <f t="shared" si="2"/>
        <v>0</v>
      </c>
      <c r="Q41" s="81"/>
      <c r="R41" s="43">
        <v>0</v>
      </c>
      <c r="S41" s="104">
        <f t="shared" si="3"/>
        <v>0</v>
      </c>
      <c r="T41" s="81"/>
      <c r="U41" s="43">
        <v>0</v>
      </c>
      <c r="V41" s="104">
        <f t="shared" si="4"/>
        <v>0</v>
      </c>
      <c r="W41" s="81"/>
      <c r="X41" s="43">
        <v>0</v>
      </c>
      <c r="Y41" s="104">
        <f t="shared" si="5"/>
        <v>0</v>
      </c>
      <c r="Z41" s="81"/>
      <c r="AA41" s="43">
        <v>0</v>
      </c>
      <c r="AB41" s="104">
        <f t="shared" si="6"/>
        <v>0</v>
      </c>
      <c r="AC41" s="81"/>
      <c r="AD41" s="43">
        <v>0</v>
      </c>
      <c r="AE41" s="104">
        <f t="shared" si="7"/>
        <v>0</v>
      </c>
      <c r="AF41" s="81"/>
      <c r="AG41" s="43">
        <v>0</v>
      </c>
      <c r="AH41" s="104">
        <f t="shared" si="8"/>
        <v>0</v>
      </c>
      <c r="AI41" s="81"/>
      <c r="AL41" s="81"/>
      <c r="AM41" s="81"/>
      <c r="AN41" s="81"/>
    </row>
    <row r="42" spans="3:40" x14ac:dyDescent="0.2">
      <c r="C42" s="89" t="str">
        <f>'MP Calculations'!D69</f>
        <v>2025-26</v>
      </c>
      <c r="D42" s="104">
        <f>IF(LEFT($C42,4)*1&lt;LEFT('General inputs'!$I$16,4)+'General inputs'!$H$38,SUM(G42,J42,M42,P42,S42,V42,Y42,AB42,AE42,AH42),"")</f>
        <v>0</v>
      </c>
      <c r="E42" s="81"/>
      <c r="F42" s="43">
        <v>0</v>
      </c>
      <c r="G42" s="104">
        <f t="shared" si="9"/>
        <v>0</v>
      </c>
      <c r="H42" s="81"/>
      <c r="I42" s="43">
        <v>0</v>
      </c>
      <c r="J42" s="104">
        <f t="shared" si="0"/>
        <v>0</v>
      </c>
      <c r="K42" s="81"/>
      <c r="L42" s="43">
        <v>0</v>
      </c>
      <c r="M42" s="104">
        <f t="shared" si="1"/>
        <v>0</v>
      </c>
      <c r="N42" s="81"/>
      <c r="O42" s="43">
        <v>0</v>
      </c>
      <c r="P42" s="104">
        <f t="shared" si="2"/>
        <v>0</v>
      </c>
      <c r="Q42" s="81"/>
      <c r="R42" s="43">
        <v>0</v>
      </c>
      <c r="S42" s="104">
        <f t="shared" si="3"/>
        <v>0</v>
      </c>
      <c r="T42" s="81"/>
      <c r="U42" s="43">
        <v>0</v>
      </c>
      <c r="V42" s="104">
        <f t="shared" si="4"/>
        <v>0</v>
      </c>
      <c r="W42" s="81"/>
      <c r="X42" s="43">
        <v>0</v>
      </c>
      <c r="Y42" s="104">
        <f t="shared" si="5"/>
        <v>0</v>
      </c>
      <c r="Z42" s="81"/>
      <c r="AA42" s="43">
        <v>0</v>
      </c>
      <c r="AB42" s="104">
        <f t="shared" si="6"/>
        <v>0</v>
      </c>
      <c r="AC42" s="81"/>
      <c r="AD42" s="43">
        <v>0</v>
      </c>
      <c r="AE42" s="104">
        <f t="shared" si="7"/>
        <v>0</v>
      </c>
      <c r="AF42" s="81"/>
      <c r="AG42" s="43">
        <v>0</v>
      </c>
      <c r="AH42" s="104">
        <f t="shared" si="8"/>
        <v>0</v>
      </c>
      <c r="AI42" s="81"/>
      <c r="AL42" s="81"/>
      <c r="AM42" s="81"/>
      <c r="AN42" s="81"/>
    </row>
    <row r="43" spans="3:40" x14ac:dyDescent="0.2">
      <c r="C43" s="89" t="str">
        <f>'MP Calculations'!D70</f>
        <v>2026-27</v>
      </c>
      <c r="D43" s="104">
        <f>IF(LEFT($C43,4)*1&lt;LEFT('General inputs'!$I$16,4)+'General inputs'!$H$38,SUM(G43,J43,M43,P43,S43,V43,Y43,AB43,AE43,AH43),"")</f>
        <v>774.02592280197302</v>
      </c>
      <c r="E43" s="81"/>
      <c r="F43" s="252">
        <v>774.02592280197291</v>
      </c>
      <c r="G43" s="104">
        <f t="shared" si="9"/>
        <v>774.02592280197302</v>
      </c>
      <c r="H43" s="81"/>
      <c r="I43" s="43">
        <v>0</v>
      </c>
      <c r="J43" s="104">
        <f t="shared" si="0"/>
        <v>0</v>
      </c>
      <c r="K43" s="81"/>
      <c r="L43" s="43">
        <v>0</v>
      </c>
      <c r="M43" s="104">
        <f t="shared" si="1"/>
        <v>0</v>
      </c>
      <c r="N43" s="81"/>
      <c r="O43" s="43">
        <v>0</v>
      </c>
      <c r="P43" s="104">
        <f t="shared" si="2"/>
        <v>0</v>
      </c>
      <c r="Q43" s="81"/>
      <c r="R43" s="43">
        <v>0</v>
      </c>
      <c r="S43" s="104">
        <f t="shared" si="3"/>
        <v>0</v>
      </c>
      <c r="T43" s="81"/>
      <c r="U43" s="43">
        <v>0</v>
      </c>
      <c r="V43" s="104">
        <f t="shared" si="4"/>
        <v>0</v>
      </c>
      <c r="W43" s="81"/>
      <c r="X43" s="43">
        <v>0</v>
      </c>
      <c r="Y43" s="104">
        <f t="shared" si="5"/>
        <v>0</v>
      </c>
      <c r="Z43" s="81"/>
      <c r="AA43" s="43">
        <v>0</v>
      </c>
      <c r="AB43" s="104">
        <f t="shared" si="6"/>
        <v>0</v>
      </c>
      <c r="AC43" s="81"/>
      <c r="AD43" s="43">
        <v>0</v>
      </c>
      <c r="AE43" s="104">
        <f t="shared" si="7"/>
        <v>0</v>
      </c>
      <c r="AF43" s="81"/>
      <c r="AG43" s="43">
        <v>0</v>
      </c>
      <c r="AH43" s="104">
        <f t="shared" si="8"/>
        <v>0</v>
      </c>
      <c r="AI43" s="81"/>
      <c r="AL43" s="81"/>
      <c r="AM43" s="81"/>
      <c r="AN43" s="81"/>
    </row>
    <row r="44" spans="3:40" x14ac:dyDescent="0.2">
      <c r="C44" s="89" t="str">
        <f>'MP Calculations'!D71</f>
        <v>2027-28</v>
      </c>
      <c r="D44" s="104">
        <f>IF(LEFT($C44,4)*1&lt;LEFT('General inputs'!$I$16,4)+'General inputs'!$H$38,SUM(G44,J44,M44,P44,S44,V44,Y44,AB44,AE44,AH44),"")</f>
        <v>1713.4497360760261</v>
      </c>
      <c r="E44" s="81"/>
      <c r="F44" s="252">
        <v>1713.4497360760261</v>
      </c>
      <c r="G44" s="104">
        <f t="shared" ref="G44:G75" si="11">F44*$G$9/$F$6</f>
        <v>1713.4497360760261</v>
      </c>
      <c r="H44" s="81"/>
      <c r="I44" s="43">
        <v>0</v>
      </c>
      <c r="J44" s="104">
        <f t="shared" ref="J44:J75" si="12">I44*$J$9/$F$6</f>
        <v>0</v>
      </c>
      <c r="K44" s="81"/>
      <c r="L44" s="43">
        <v>0</v>
      </c>
      <c r="M44" s="104">
        <f t="shared" ref="M44:M75" si="13">L44*$M$9/$F$6</f>
        <v>0</v>
      </c>
      <c r="N44" s="81"/>
      <c r="O44" s="43">
        <v>0</v>
      </c>
      <c r="P44" s="104">
        <f t="shared" ref="P44:P75" si="14">O44*$P$9/$F$6</f>
        <v>0</v>
      </c>
      <c r="Q44" s="81"/>
      <c r="R44" s="43">
        <v>0</v>
      </c>
      <c r="S44" s="104">
        <f t="shared" ref="S44:S75" si="15">R44*$S$9/$F$6</f>
        <v>0</v>
      </c>
      <c r="T44" s="81"/>
      <c r="U44" s="43">
        <v>0</v>
      </c>
      <c r="V44" s="104">
        <f t="shared" ref="V44:V75" si="16">U44*$V$9/$F$6</f>
        <v>0</v>
      </c>
      <c r="W44" s="81"/>
      <c r="X44" s="43">
        <v>0</v>
      </c>
      <c r="Y44" s="104">
        <f t="shared" ref="Y44:Y75" si="17">X44*$Y$9/$F$6</f>
        <v>0</v>
      </c>
      <c r="Z44" s="81"/>
      <c r="AA44" s="43">
        <v>0</v>
      </c>
      <c r="AB44" s="104">
        <f t="shared" ref="AB44:AB75" si="18">AA44*$AB$9/$F$6</f>
        <v>0</v>
      </c>
      <c r="AC44" s="81"/>
      <c r="AD44" s="43">
        <v>0</v>
      </c>
      <c r="AE44" s="104">
        <f t="shared" ref="AE44:AE75" si="19">AD44*$AE$9/$F$6</f>
        <v>0</v>
      </c>
      <c r="AF44" s="81"/>
      <c r="AG44" s="43">
        <v>0</v>
      </c>
      <c r="AH44" s="104">
        <f t="shared" ref="AH44:AH75" si="20">AG44*$AH$9/$F$6</f>
        <v>0</v>
      </c>
      <c r="AI44" s="81"/>
      <c r="AL44" s="81"/>
      <c r="AM44" s="81"/>
      <c r="AN44" s="81"/>
    </row>
    <row r="45" spans="3:40" x14ac:dyDescent="0.2">
      <c r="C45" s="89" t="str">
        <f>'MP Calculations'!D72</f>
        <v>2028-29</v>
      </c>
      <c r="D45" s="104">
        <f>IF(LEFT($C45,4)*1&lt;LEFT('General inputs'!$I$16,4)+'General inputs'!$H$38,SUM(G45,J45,M45,P45,S45,V45,Y45,AB45,AE45,AH45),"")</f>
        <v>2173.210139452794</v>
      </c>
      <c r="E45" s="81"/>
      <c r="F45" s="252">
        <v>2173.210139452794</v>
      </c>
      <c r="G45" s="104">
        <f t="shared" si="11"/>
        <v>2173.210139452794</v>
      </c>
      <c r="H45" s="81"/>
      <c r="I45" s="43">
        <v>0</v>
      </c>
      <c r="J45" s="104">
        <f t="shared" si="12"/>
        <v>0</v>
      </c>
      <c r="K45" s="81"/>
      <c r="L45" s="43">
        <v>0</v>
      </c>
      <c r="M45" s="104">
        <f t="shared" si="13"/>
        <v>0</v>
      </c>
      <c r="N45" s="81"/>
      <c r="O45" s="43">
        <v>0</v>
      </c>
      <c r="P45" s="104">
        <f t="shared" si="14"/>
        <v>0</v>
      </c>
      <c r="Q45" s="81"/>
      <c r="R45" s="43">
        <v>0</v>
      </c>
      <c r="S45" s="104">
        <f t="shared" si="15"/>
        <v>0</v>
      </c>
      <c r="T45" s="81"/>
      <c r="U45" s="43">
        <v>0</v>
      </c>
      <c r="V45" s="104">
        <f t="shared" si="16"/>
        <v>0</v>
      </c>
      <c r="W45" s="81"/>
      <c r="X45" s="43">
        <v>0</v>
      </c>
      <c r="Y45" s="104">
        <f t="shared" si="17"/>
        <v>0</v>
      </c>
      <c r="Z45" s="81"/>
      <c r="AA45" s="43">
        <v>0</v>
      </c>
      <c r="AB45" s="104">
        <f t="shared" si="18"/>
        <v>0</v>
      </c>
      <c r="AC45" s="81"/>
      <c r="AD45" s="43">
        <v>0</v>
      </c>
      <c r="AE45" s="104">
        <f t="shared" si="19"/>
        <v>0</v>
      </c>
      <c r="AF45" s="81"/>
      <c r="AG45" s="43">
        <v>0</v>
      </c>
      <c r="AH45" s="104">
        <f t="shared" si="20"/>
        <v>0</v>
      </c>
      <c r="AI45" s="81"/>
      <c r="AL45" s="81"/>
      <c r="AM45" s="81"/>
      <c r="AN45" s="81"/>
    </row>
    <row r="46" spans="3:40" x14ac:dyDescent="0.2">
      <c r="C46" s="89" t="str">
        <f>'MP Calculations'!D73</f>
        <v>2029-30</v>
      </c>
      <c r="D46" s="104">
        <f>IF(LEFT($C46,4)*1&lt;LEFT('General inputs'!$I$16,4)+'General inputs'!$H$38,SUM(G46,J46,M46,P46,S46,V46,Y46,AB46,AE46,AH46),"")</f>
        <v>992.75891643434693</v>
      </c>
      <c r="E46" s="81"/>
      <c r="F46" s="252">
        <v>992.75891643434693</v>
      </c>
      <c r="G46" s="104">
        <f t="shared" si="11"/>
        <v>992.75891643434693</v>
      </c>
      <c r="H46" s="81"/>
      <c r="I46" s="43">
        <v>0</v>
      </c>
      <c r="J46" s="104">
        <f t="shared" si="12"/>
        <v>0</v>
      </c>
      <c r="K46" s="81"/>
      <c r="L46" s="43">
        <v>0</v>
      </c>
      <c r="M46" s="104">
        <f t="shared" si="13"/>
        <v>0</v>
      </c>
      <c r="N46" s="81"/>
      <c r="O46" s="43">
        <v>0</v>
      </c>
      <c r="P46" s="104">
        <f t="shared" si="14"/>
        <v>0</v>
      </c>
      <c r="Q46" s="81"/>
      <c r="R46" s="43">
        <v>0</v>
      </c>
      <c r="S46" s="104">
        <f t="shared" si="15"/>
        <v>0</v>
      </c>
      <c r="T46" s="81"/>
      <c r="U46" s="43">
        <v>0</v>
      </c>
      <c r="V46" s="104">
        <f t="shared" si="16"/>
        <v>0</v>
      </c>
      <c r="W46" s="81"/>
      <c r="X46" s="43">
        <v>0</v>
      </c>
      <c r="Y46" s="104">
        <f t="shared" si="17"/>
        <v>0</v>
      </c>
      <c r="Z46" s="81"/>
      <c r="AA46" s="43">
        <v>0</v>
      </c>
      <c r="AB46" s="104">
        <f t="shared" si="18"/>
        <v>0</v>
      </c>
      <c r="AC46" s="81"/>
      <c r="AD46" s="43">
        <v>0</v>
      </c>
      <c r="AE46" s="104">
        <f t="shared" si="19"/>
        <v>0</v>
      </c>
      <c r="AF46" s="81"/>
      <c r="AG46" s="43">
        <v>0</v>
      </c>
      <c r="AH46" s="104">
        <f t="shared" si="20"/>
        <v>0</v>
      </c>
      <c r="AI46" s="81"/>
      <c r="AL46" s="81"/>
      <c r="AM46" s="81"/>
      <c r="AN46" s="81"/>
    </row>
    <row r="47" spans="3:40" x14ac:dyDescent="0.2">
      <c r="C47" s="89" t="str">
        <f>'MP Calculations'!D74</f>
        <v>2030-31</v>
      </c>
      <c r="D47" s="104">
        <f>IF(LEFT($C47,4)*1&lt;LEFT('General inputs'!$I$16,4)+'General inputs'!$H$38,SUM(G47,J47,M47,P47,S47,V47,Y47,AB47,AE47,AH47),"")</f>
        <v>777.27480993624602</v>
      </c>
      <c r="E47" s="81"/>
      <c r="F47" s="252">
        <v>777.27480993624602</v>
      </c>
      <c r="G47" s="104">
        <f t="shared" si="11"/>
        <v>777.27480993624602</v>
      </c>
      <c r="H47" s="81"/>
      <c r="I47" s="43">
        <v>0</v>
      </c>
      <c r="J47" s="104">
        <f t="shared" si="12"/>
        <v>0</v>
      </c>
      <c r="K47" s="81"/>
      <c r="L47" s="43">
        <v>0</v>
      </c>
      <c r="M47" s="104">
        <f t="shared" si="13"/>
        <v>0</v>
      </c>
      <c r="N47" s="81"/>
      <c r="O47" s="43">
        <v>0</v>
      </c>
      <c r="P47" s="104">
        <f t="shared" si="14"/>
        <v>0</v>
      </c>
      <c r="Q47" s="81"/>
      <c r="R47" s="43">
        <v>0</v>
      </c>
      <c r="S47" s="104">
        <f t="shared" si="15"/>
        <v>0</v>
      </c>
      <c r="T47" s="81"/>
      <c r="U47" s="43">
        <v>0</v>
      </c>
      <c r="V47" s="104">
        <f t="shared" si="16"/>
        <v>0</v>
      </c>
      <c r="W47" s="81"/>
      <c r="X47" s="43">
        <v>0</v>
      </c>
      <c r="Y47" s="104">
        <f t="shared" si="17"/>
        <v>0</v>
      </c>
      <c r="Z47" s="81"/>
      <c r="AA47" s="43">
        <v>0</v>
      </c>
      <c r="AB47" s="104">
        <f t="shared" si="18"/>
        <v>0</v>
      </c>
      <c r="AC47" s="81"/>
      <c r="AD47" s="43">
        <v>0</v>
      </c>
      <c r="AE47" s="104">
        <f t="shared" si="19"/>
        <v>0</v>
      </c>
      <c r="AF47" s="81"/>
      <c r="AG47" s="43">
        <v>0</v>
      </c>
      <c r="AH47" s="104">
        <f t="shared" si="20"/>
        <v>0</v>
      </c>
      <c r="AI47" s="81"/>
      <c r="AL47" s="81"/>
      <c r="AM47" s="81"/>
      <c r="AN47" s="81"/>
    </row>
    <row r="48" spans="3:40" x14ac:dyDescent="0.2">
      <c r="C48" s="89" t="str">
        <f>'MP Calculations'!D75</f>
        <v>2031-32</v>
      </c>
      <c r="D48" s="104">
        <f>IF(LEFT($C48,4)*1&lt;LEFT('General inputs'!$I$16,4)+'General inputs'!$H$38,SUM(G48,J48,M48,P48,S48,V48,Y48,AB48,AE48,AH48),"")</f>
        <v>1468.592259973926</v>
      </c>
      <c r="E48" s="81"/>
      <c r="F48" s="252">
        <v>1468.592259973926</v>
      </c>
      <c r="G48" s="104">
        <f t="shared" si="11"/>
        <v>1468.592259973926</v>
      </c>
      <c r="H48" s="81"/>
      <c r="I48" s="43">
        <v>0</v>
      </c>
      <c r="J48" s="104">
        <f t="shared" si="12"/>
        <v>0</v>
      </c>
      <c r="K48" s="81"/>
      <c r="L48" s="43">
        <v>0</v>
      </c>
      <c r="M48" s="104">
        <f t="shared" si="13"/>
        <v>0</v>
      </c>
      <c r="N48" s="81"/>
      <c r="O48" s="43">
        <v>0</v>
      </c>
      <c r="P48" s="104">
        <f t="shared" si="14"/>
        <v>0</v>
      </c>
      <c r="Q48" s="81"/>
      <c r="R48" s="43">
        <v>0</v>
      </c>
      <c r="S48" s="104">
        <f t="shared" si="15"/>
        <v>0</v>
      </c>
      <c r="T48" s="81"/>
      <c r="U48" s="43">
        <v>0</v>
      </c>
      <c r="V48" s="104">
        <f t="shared" si="16"/>
        <v>0</v>
      </c>
      <c r="W48" s="81"/>
      <c r="X48" s="43">
        <v>0</v>
      </c>
      <c r="Y48" s="104">
        <f t="shared" si="17"/>
        <v>0</v>
      </c>
      <c r="Z48" s="81"/>
      <c r="AA48" s="43">
        <v>0</v>
      </c>
      <c r="AB48" s="104">
        <f t="shared" si="18"/>
        <v>0</v>
      </c>
      <c r="AC48" s="81"/>
      <c r="AD48" s="43">
        <v>0</v>
      </c>
      <c r="AE48" s="104">
        <f t="shared" si="19"/>
        <v>0</v>
      </c>
      <c r="AF48" s="81"/>
      <c r="AG48" s="43">
        <v>0</v>
      </c>
      <c r="AH48" s="104">
        <f t="shared" si="20"/>
        <v>0</v>
      </c>
      <c r="AI48" s="81"/>
      <c r="AL48" s="81"/>
      <c r="AM48" s="81"/>
      <c r="AN48" s="81"/>
    </row>
    <row r="49" spans="3:40" x14ac:dyDescent="0.2">
      <c r="C49" s="89" t="str">
        <f>'MP Calculations'!D76</f>
        <v>2032-33</v>
      </c>
      <c r="D49" s="104">
        <f>IF(LEFT($C49,4)*1&lt;LEFT('General inputs'!$I$16,4)+'General inputs'!$H$38,SUM(G49,J49,M49,P49,S49,V49,Y49,AB49,AE49,AH49),"")</f>
        <v>2985.3080651537548</v>
      </c>
      <c r="E49" s="81"/>
      <c r="F49" s="252">
        <v>2985.3080651537548</v>
      </c>
      <c r="G49" s="104">
        <f t="shared" si="11"/>
        <v>2985.3080651537548</v>
      </c>
      <c r="H49" s="81"/>
      <c r="I49" s="43">
        <v>0</v>
      </c>
      <c r="J49" s="104">
        <f t="shared" si="12"/>
        <v>0</v>
      </c>
      <c r="K49" s="81"/>
      <c r="L49" s="43">
        <v>0</v>
      </c>
      <c r="M49" s="104">
        <f t="shared" si="13"/>
        <v>0</v>
      </c>
      <c r="N49" s="81"/>
      <c r="O49" s="43">
        <v>0</v>
      </c>
      <c r="P49" s="104">
        <f t="shared" si="14"/>
        <v>0</v>
      </c>
      <c r="Q49" s="81"/>
      <c r="R49" s="43">
        <v>0</v>
      </c>
      <c r="S49" s="104">
        <f t="shared" si="15"/>
        <v>0</v>
      </c>
      <c r="T49" s="81"/>
      <c r="U49" s="43">
        <v>0</v>
      </c>
      <c r="V49" s="104">
        <f t="shared" si="16"/>
        <v>0</v>
      </c>
      <c r="W49" s="81"/>
      <c r="X49" s="43">
        <v>0</v>
      </c>
      <c r="Y49" s="104">
        <f t="shared" si="17"/>
        <v>0</v>
      </c>
      <c r="Z49" s="81"/>
      <c r="AA49" s="43">
        <v>0</v>
      </c>
      <c r="AB49" s="104">
        <f t="shared" si="18"/>
        <v>0</v>
      </c>
      <c r="AC49" s="81"/>
      <c r="AD49" s="43">
        <v>0</v>
      </c>
      <c r="AE49" s="104">
        <f t="shared" si="19"/>
        <v>0</v>
      </c>
      <c r="AF49" s="81"/>
      <c r="AG49" s="43">
        <v>0</v>
      </c>
      <c r="AH49" s="104">
        <f t="shared" si="20"/>
        <v>0</v>
      </c>
      <c r="AI49" s="81"/>
      <c r="AL49" s="81"/>
      <c r="AM49" s="81"/>
      <c r="AN49" s="81"/>
    </row>
    <row r="50" spans="3:40" x14ac:dyDescent="0.2">
      <c r="C50" s="89" t="str">
        <f>'MP Calculations'!D77</f>
        <v>2033-34</v>
      </c>
      <c r="D50" s="104">
        <f>IF(LEFT($C50,4)*1&lt;LEFT('General inputs'!$I$16,4)+'General inputs'!$H$38,SUM(G50,J50,M50,P50,S50,V50,Y50,AB50,AE50,AH50),"")</f>
        <v>574.94821995553798</v>
      </c>
      <c r="E50" s="81"/>
      <c r="F50" s="252">
        <v>574.94821995553798</v>
      </c>
      <c r="G50" s="104">
        <f t="shared" si="11"/>
        <v>574.94821995553798</v>
      </c>
      <c r="H50" s="81"/>
      <c r="I50" s="43">
        <v>0</v>
      </c>
      <c r="J50" s="104">
        <f t="shared" si="12"/>
        <v>0</v>
      </c>
      <c r="K50" s="81"/>
      <c r="L50" s="43">
        <v>0</v>
      </c>
      <c r="M50" s="104">
        <f t="shared" si="13"/>
        <v>0</v>
      </c>
      <c r="N50" s="81"/>
      <c r="O50" s="43">
        <v>0</v>
      </c>
      <c r="P50" s="104">
        <f t="shared" si="14"/>
        <v>0</v>
      </c>
      <c r="Q50" s="81"/>
      <c r="R50" s="43">
        <v>0</v>
      </c>
      <c r="S50" s="104">
        <f t="shared" si="15"/>
        <v>0</v>
      </c>
      <c r="T50" s="81"/>
      <c r="U50" s="43">
        <v>0</v>
      </c>
      <c r="V50" s="104">
        <f t="shared" si="16"/>
        <v>0</v>
      </c>
      <c r="W50" s="81"/>
      <c r="X50" s="43">
        <v>0</v>
      </c>
      <c r="Y50" s="104">
        <f t="shared" si="17"/>
        <v>0</v>
      </c>
      <c r="Z50" s="81"/>
      <c r="AA50" s="43">
        <v>0</v>
      </c>
      <c r="AB50" s="104">
        <f t="shared" si="18"/>
        <v>0</v>
      </c>
      <c r="AC50" s="81"/>
      <c r="AD50" s="43">
        <v>0</v>
      </c>
      <c r="AE50" s="104">
        <f t="shared" si="19"/>
        <v>0</v>
      </c>
      <c r="AF50" s="81"/>
      <c r="AG50" s="43">
        <v>0</v>
      </c>
      <c r="AH50" s="104">
        <f t="shared" si="20"/>
        <v>0</v>
      </c>
      <c r="AI50" s="81"/>
      <c r="AL50" s="81"/>
      <c r="AM50" s="81"/>
      <c r="AN50" s="81"/>
    </row>
    <row r="51" spans="3:40" x14ac:dyDescent="0.2">
      <c r="C51" s="89" t="str">
        <f>'MP Calculations'!D78</f>
        <v>2034-35</v>
      </c>
      <c r="D51" s="104">
        <f>IF(LEFT($C51,4)*1&lt;LEFT('General inputs'!$I$16,4)+'General inputs'!$H$38,SUM(G51,J51,M51,P51,S51,V51,Y51,AB51,AE51,AH51),"")</f>
        <v>1799.235600466038</v>
      </c>
      <c r="E51" s="81"/>
      <c r="F51" s="252">
        <v>1799.235600466038</v>
      </c>
      <c r="G51" s="104">
        <f t="shared" si="11"/>
        <v>1799.235600466038</v>
      </c>
      <c r="H51" s="81"/>
      <c r="I51" s="43">
        <v>0</v>
      </c>
      <c r="J51" s="104">
        <f t="shared" si="12"/>
        <v>0</v>
      </c>
      <c r="K51" s="81"/>
      <c r="L51" s="43">
        <v>0</v>
      </c>
      <c r="M51" s="104">
        <f t="shared" si="13"/>
        <v>0</v>
      </c>
      <c r="N51" s="81"/>
      <c r="O51" s="43">
        <v>0</v>
      </c>
      <c r="P51" s="104">
        <f t="shared" si="14"/>
        <v>0</v>
      </c>
      <c r="Q51" s="81"/>
      <c r="R51" s="43">
        <v>0</v>
      </c>
      <c r="S51" s="104">
        <f t="shared" si="15"/>
        <v>0</v>
      </c>
      <c r="T51" s="81"/>
      <c r="U51" s="43">
        <v>0</v>
      </c>
      <c r="V51" s="104">
        <f t="shared" si="16"/>
        <v>0</v>
      </c>
      <c r="W51" s="81"/>
      <c r="X51" s="43">
        <v>0</v>
      </c>
      <c r="Y51" s="104">
        <f t="shared" si="17"/>
        <v>0</v>
      </c>
      <c r="Z51" s="81"/>
      <c r="AA51" s="43">
        <v>0</v>
      </c>
      <c r="AB51" s="104">
        <f t="shared" si="18"/>
        <v>0</v>
      </c>
      <c r="AC51" s="81"/>
      <c r="AD51" s="43">
        <v>0</v>
      </c>
      <c r="AE51" s="104">
        <f t="shared" si="19"/>
        <v>0</v>
      </c>
      <c r="AF51" s="81"/>
      <c r="AG51" s="43">
        <v>0</v>
      </c>
      <c r="AH51" s="104">
        <f t="shared" si="20"/>
        <v>0</v>
      </c>
      <c r="AI51" s="81"/>
      <c r="AL51" s="81"/>
      <c r="AM51" s="81"/>
      <c r="AN51" s="81"/>
    </row>
    <row r="52" spans="3:40" x14ac:dyDescent="0.2">
      <c r="C52" s="89" t="str">
        <f>'MP Calculations'!D79</f>
        <v>2035-36</v>
      </c>
      <c r="D52" s="104">
        <f>IF(LEFT($C52,4)*1&lt;LEFT('General inputs'!$I$16,4)+'General inputs'!$H$38,SUM(G52,J52,M52,P52,S52,V52,Y52,AB52,AE52,AH52),"")</f>
        <v>943.25387963175899</v>
      </c>
      <c r="E52" s="81"/>
      <c r="F52" s="252">
        <v>943.25387963175899</v>
      </c>
      <c r="G52" s="104">
        <f t="shared" si="11"/>
        <v>943.25387963175899</v>
      </c>
      <c r="H52" s="81"/>
      <c r="I52" s="43">
        <v>0</v>
      </c>
      <c r="J52" s="104">
        <f t="shared" si="12"/>
        <v>0</v>
      </c>
      <c r="K52" s="81"/>
      <c r="L52" s="43">
        <v>0</v>
      </c>
      <c r="M52" s="104">
        <f t="shared" si="13"/>
        <v>0</v>
      </c>
      <c r="N52" s="81"/>
      <c r="O52" s="43">
        <v>0</v>
      </c>
      <c r="P52" s="104">
        <f t="shared" si="14"/>
        <v>0</v>
      </c>
      <c r="Q52" s="81"/>
      <c r="R52" s="43">
        <v>0</v>
      </c>
      <c r="S52" s="104">
        <f t="shared" si="15"/>
        <v>0</v>
      </c>
      <c r="T52" s="81"/>
      <c r="U52" s="43">
        <v>0</v>
      </c>
      <c r="V52" s="104">
        <f t="shared" si="16"/>
        <v>0</v>
      </c>
      <c r="W52" s="81"/>
      <c r="X52" s="43">
        <v>0</v>
      </c>
      <c r="Y52" s="104">
        <f t="shared" si="17"/>
        <v>0</v>
      </c>
      <c r="Z52" s="81"/>
      <c r="AA52" s="43">
        <v>0</v>
      </c>
      <c r="AB52" s="104">
        <f t="shared" si="18"/>
        <v>0</v>
      </c>
      <c r="AC52" s="81"/>
      <c r="AD52" s="43">
        <v>0</v>
      </c>
      <c r="AE52" s="104">
        <f t="shared" si="19"/>
        <v>0</v>
      </c>
      <c r="AF52" s="81"/>
      <c r="AG52" s="43">
        <v>0</v>
      </c>
      <c r="AH52" s="104">
        <f t="shared" si="20"/>
        <v>0</v>
      </c>
      <c r="AI52" s="81"/>
      <c r="AL52" s="81"/>
      <c r="AM52" s="81"/>
      <c r="AN52" s="81"/>
    </row>
    <row r="53" spans="3:40" x14ac:dyDescent="0.2">
      <c r="C53" s="89" t="str">
        <f>'MP Calculations'!D80</f>
        <v>2036-37</v>
      </c>
      <c r="D53" s="104">
        <f>IF(LEFT($C53,4)*1&lt;LEFT('General inputs'!$I$16,4)+'General inputs'!$H$38,SUM(G53,J53,M53,P53,S53,V53,Y53,AB53,AE53,AH53),"")</f>
        <v>1584.2945630783579</v>
      </c>
      <c r="E53" s="81"/>
      <c r="F53" s="252">
        <v>1584.2945630783579</v>
      </c>
      <c r="G53" s="104">
        <f t="shared" si="11"/>
        <v>1584.2945630783579</v>
      </c>
      <c r="H53" s="81"/>
      <c r="I53" s="43">
        <v>0</v>
      </c>
      <c r="J53" s="104">
        <f t="shared" si="12"/>
        <v>0</v>
      </c>
      <c r="K53" s="81"/>
      <c r="L53" s="43">
        <v>0</v>
      </c>
      <c r="M53" s="104">
        <f t="shared" si="13"/>
        <v>0</v>
      </c>
      <c r="N53" s="81"/>
      <c r="O53" s="43">
        <v>0</v>
      </c>
      <c r="P53" s="104">
        <f t="shared" si="14"/>
        <v>0</v>
      </c>
      <c r="Q53" s="81"/>
      <c r="R53" s="43">
        <v>0</v>
      </c>
      <c r="S53" s="104">
        <f t="shared" si="15"/>
        <v>0</v>
      </c>
      <c r="T53" s="81"/>
      <c r="U53" s="43">
        <v>0</v>
      </c>
      <c r="V53" s="104">
        <f t="shared" si="16"/>
        <v>0</v>
      </c>
      <c r="W53" s="81"/>
      <c r="X53" s="43">
        <v>0</v>
      </c>
      <c r="Y53" s="104">
        <f t="shared" si="17"/>
        <v>0</v>
      </c>
      <c r="Z53" s="81"/>
      <c r="AA53" s="43">
        <v>0</v>
      </c>
      <c r="AB53" s="104">
        <f t="shared" si="18"/>
        <v>0</v>
      </c>
      <c r="AC53" s="81"/>
      <c r="AD53" s="43">
        <v>0</v>
      </c>
      <c r="AE53" s="104">
        <f t="shared" si="19"/>
        <v>0</v>
      </c>
      <c r="AF53" s="81"/>
      <c r="AG53" s="43">
        <v>0</v>
      </c>
      <c r="AH53" s="104">
        <f t="shared" si="20"/>
        <v>0</v>
      </c>
      <c r="AI53" s="81"/>
      <c r="AL53" s="81"/>
      <c r="AM53" s="81"/>
      <c r="AN53" s="81"/>
    </row>
    <row r="54" spans="3:40" x14ac:dyDescent="0.2">
      <c r="C54" s="89" t="str">
        <f>'MP Calculations'!D81</f>
        <v>2037-38</v>
      </c>
      <c r="D54" s="104">
        <f>IF(LEFT($C54,4)*1&lt;LEFT('General inputs'!$I$16,4)+'General inputs'!$H$38,SUM(G54,J54,M54,P54,S54,V54,Y54,AB54,AE54,AH54),"")</f>
        <v>1837.8030348341822</v>
      </c>
      <c r="E54" s="81"/>
      <c r="F54" s="252">
        <v>1837.8030348341822</v>
      </c>
      <c r="G54" s="104">
        <f t="shared" si="11"/>
        <v>1837.8030348341822</v>
      </c>
      <c r="H54" s="81"/>
      <c r="I54" s="43">
        <v>0</v>
      </c>
      <c r="J54" s="104">
        <f t="shared" si="12"/>
        <v>0</v>
      </c>
      <c r="K54" s="81"/>
      <c r="L54" s="43">
        <v>0</v>
      </c>
      <c r="M54" s="104">
        <f t="shared" si="13"/>
        <v>0</v>
      </c>
      <c r="N54" s="81"/>
      <c r="O54" s="43">
        <v>0</v>
      </c>
      <c r="P54" s="104">
        <f t="shared" si="14"/>
        <v>0</v>
      </c>
      <c r="Q54" s="81"/>
      <c r="R54" s="43">
        <v>0</v>
      </c>
      <c r="S54" s="104">
        <f t="shared" si="15"/>
        <v>0</v>
      </c>
      <c r="T54" s="81"/>
      <c r="U54" s="43">
        <v>0</v>
      </c>
      <c r="V54" s="104">
        <f t="shared" si="16"/>
        <v>0</v>
      </c>
      <c r="W54" s="81"/>
      <c r="X54" s="43">
        <v>0</v>
      </c>
      <c r="Y54" s="104">
        <f t="shared" si="17"/>
        <v>0</v>
      </c>
      <c r="Z54" s="81"/>
      <c r="AA54" s="43">
        <v>0</v>
      </c>
      <c r="AB54" s="104">
        <f t="shared" si="18"/>
        <v>0</v>
      </c>
      <c r="AC54" s="81"/>
      <c r="AD54" s="43">
        <v>0</v>
      </c>
      <c r="AE54" s="104">
        <f t="shared" si="19"/>
        <v>0</v>
      </c>
      <c r="AF54" s="81"/>
      <c r="AG54" s="43">
        <v>0</v>
      </c>
      <c r="AH54" s="104">
        <f t="shared" si="20"/>
        <v>0</v>
      </c>
      <c r="AI54" s="81"/>
      <c r="AL54" s="81"/>
      <c r="AM54" s="81"/>
      <c r="AN54" s="81"/>
    </row>
    <row r="55" spans="3:40" x14ac:dyDescent="0.2">
      <c r="C55" s="89" t="str">
        <f>'MP Calculations'!D82</f>
        <v>2038-39</v>
      </c>
      <c r="D55" s="104">
        <f>IF(LEFT($C55,4)*1&lt;LEFT('General inputs'!$I$16,4)+'General inputs'!$H$38,SUM(G55,J55,M55,P55,S55,V55,Y55,AB55,AE55,AH55),"")</f>
        <v>1380.6531741987358</v>
      </c>
      <c r="E55" s="81"/>
      <c r="F55" s="252">
        <v>1380.653174198736</v>
      </c>
      <c r="G55" s="104">
        <f t="shared" si="11"/>
        <v>1380.6531741987358</v>
      </c>
      <c r="H55" s="81"/>
      <c r="I55" s="43">
        <v>0</v>
      </c>
      <c r="J55" s="104">
        <f t="shared" si="12"/>
        <v>0</v>
      </c>
      <c r="K55" s="81"/>
      <c r="L55" s="43">
        <v>0</v>
      </c>
      <c r="M55" s="104">
        <f t="shared" si="13"/>
        <v>0</v>
      </c>
      <c r="N55" s="81"/>
      <c r="O55" s="43">
        <v>0</v>
      </c>
      <c r="P55" s="104">
        <f t="shared" si="14"/>
        <v>0</v>
      </c>
      <c r="Q55" s="81"/>
      <c r="R55" s="43">
        <v>0</v>
      </c>
      <c r="S55" s="104">
        <f t="shared" si="15"/>
        <v>0</v>
      </c>
      <c r="T55" s="81"/>
      <c r="U55" s="43">
        <v>0</v>
      </c>
      <c r="V55" s="104">
        <f t="shared" si="16"/>
        <v>0</v>
      </c>
      <c r="W55" s="81"/>
      <c r="X55" s="43">
        <v>0</v>
      </c>
      <c r="Y55" s="104">
        <f t="shared" si="17"/>
        <v>0</v>
      </c>
      <c r="Z55" s="81"/>
      <c r="AA55" s="43">
        <v>0</v>
      </c>
      <c r="AB55" s="104">
        <f t="shared" si="18"/>
        <v>0</v>
      </c>
      <c r="AC55" s="81"/>
      <c r="AD55" s="43">
        <v>0</v>
      </c>
      <c r="AE55" s="104">
        <f t="shared" si="19"/>
        <v>0</v>
      </c>
      <c r="AF55" s="81"/>
      <c r="AG55" s="43">
        <v>0</v>
      </c>
      <c r="AH55" s="104">
        <f t="shared" si="20"/>
        <v>0</v>
      </c>
      <c r="AI55" s="81"/>
      <c r="AL55" s="81"/>
      <c r="AM55" s="81"/>
      <c r="AN55" s="81"/>
    </row>
    <row r="56" spans="3:40" x14ac:dyDescent="0.2">
      <c r="C56" s="89" t="str">
        <f>'MP Calculations'!D83</f>
        <v>2039-40</v>
      </c>
      <c r="D56" s="104">
        <f>IF(LEFT($C56,4)*1&lt;LEFT('General inputs'!$I$16,4)+'General inputs'!$H$38,SUM(G56,J56,M56,P56,S56,V56,Y56,AB56,AE56,AH56),"")</f>
        <v>866.85263057095187</v>
      </c>
      <c r="E56" s="81"/>
      <c r="F56" s="252">
        <v>866.85263057095199</v>
      </c>
      <c r="G56" s="104">
        <f t="shared" si="11"/>
        <v>866.85263057095187</v>
      </c>
      <c r="H56" s="81"/>
      <c r="I56" s="43">
        <v>0</v>
      </c>
      <c r="J56" s="104">
        <f t="shared" si="12"/>
        <v>0</v>
      </c>
      <c r="K56" s="81"/>
      <c r="L56" s="43">
        <v>0</v>
      </c>
      <c r="M56" s="104">
        <f t="shared" si="13"/>
        <v>0</v>
      </c>
      <c r="N56" s="81"/>
      <c r="O56" s="43">
        <v>0</v>
      </c>
      <c r="P56" s="104">
        <f t="shared" si="14"/>
        <v>0</v>
      </c>
      <c r="Q56" s="81"/>
      <c r="R56" s="43">
        <v>0</v>
      </c>
      <c r="S56" s="104">
        <f t="shared" si="15"/>
        <v>0</v>
      </c>
      <c r="T56" s="81"/>
      <c r="U56" s="43">
        <v>0</v>
      </c>
      <c r="V56" s="104">
        <f t="shared" si="16"/>
        <v>0</v>
      </c>
      <c r="W56" s="81"/>
      <c r="X56" s="43">
        <v>0</v>
      </c>
      <c r="Y56" s="104">
        <f t="shared" si="17"/>
        <v>0</v>
      </c>
      <c r="Z56" s="81"/>
      <c r="AA56" s="43">
        <v>0</v>
      </c>
      <c r="AB56" s="104">
        <f t="shared" si="18"/>
        <v>0</v>
      </c>
      <c r="AC56" s="81"/>
      <c r="AD56" s="43">
        <v>0</v>
      </c>
      <c r="AE56" s="104">
        <f t="shared" si="19"/>
        <v>0</v>
      </c>
      <c r="AF56" s="81"/>
      <c r="AG56" s="43">
        <v>0</v>
      </c>
      <c r="AH56" s="104">
        <f t="shared" si="20"/>
        <v>0</v>
      </c>
      <c r="AI56" s="81"/>
      <c r="AL56" s="81"/>
      <c r="AM56" s="81"/>
      <c r="AN56" s="81"/>
    </row>
    <row r="57" spans="3:40" x14ac:dyDescent="0.2">
      <c r="C57" s="89" t="str">
        <f>'MP Calculations'!D84</f>
        <v>2040-41</v>
      </c>
      <c r="D57" s="104">
        <f>IF(LEFT($C57,4)*1&lt;LEFT('General inputs'!$I$16,4)+'General inputs'!$H$38,SUM(G57,J57,M57,P57,S57,V57,Y57,AB57,AE57,AH57),"")</f>
        <v>840.23271663207004</v>
      </c>
      <c r="E57" s="81"/>
      <c r="F57" s="252">
        <v>840.23271663206992</v>
      </c>
      <c r="G57" s="104">
        <f t="shared" si="11"/>
        <v>840.23271663207004</v>
      </c>
      <c r="H57" s="81"/>
      <c r="I57" s="43">
        <v>0</v>
      </c>
      <c r="J57" s="104">
        <f t="shared" si="12"/>
        <v>0</v>
      </c>
      <c r="K57" s="81"/>
      <c r="L57" s="43">
        <v>0</v>
      </c>
      <c r="M57" s="104">
        <f t="shared" si="13"/>
        <v>0</v>
      </c>
      <c r="N57" s="81"/>
      <c r="O57" s="43">
        <v>0</v>
      </c>
      <c r="P57" s="104">
        <f t="shared" si="14"/>
        <v>0</v>
      </c>
      <c r="Q57" s="81"/>
      <c r="R57" s="43">
        <v>0</v>
      </c>
      <c r="S57" s="104">
        <f t="shared" si="15"/>
        <v>0</v>
      </c>
      <c r="T57" s="81"/>
      <c r="U57" s="43">
        <v>0</v>
      </c>
      <c r="V57" s="104">
        <f t="shared" si="16"/>
        <v>0</v>
      </c>
      <c r="W57" s="81"/>
      <c r="X57" s="43">
        <v>0</v>
      </c>
      <c r="Y57" s="104">
        <f t="shared" si="17"/>
        <v>0</v>
      </c>
      <c r="Z57" s="81"/>
      <c r="AA57" s="43">
        <v>0</v>
      </c>
      <c r="AB57" s="104">
        <f t="shared" si="18"/>
        <v>0</v>
      </c>
      <c r="AC57" s="81"/>
      <c r="AD57" s="43">
        <v>0</v>
      </c>
      <c r="AE57" s="104">
        <f t="shared" si="19"/>
        <v>0</v>
      </c>
      <c r="AF57" s="81"/>
      <c r="AG57" s="43">
        <v>0</v>
      </c>
      <c r="AH57" s="104">
        <f t="shared" si="20"/>
        <v>0</v>
      </c>
      <c r="AI57" s="81"/>
      <c r="AL57" s="81"/>
      <c r="AM57" s="81"/>
      <c r="AN57" s="81"/>
    </row>
    <row r="58" spans="3:40" x14ac:dyDescent="0.2">
      <c r="C58" s="89" t="str">
        <f>'MP Calculations'!D85</f>
        <v>2041-42</v>
      </c>
      <c r="D58" s="104">
        <f>IF(LEFT($C58,4)*1&lt;LEFT('General inputs'!$I$16,4)+'General inputs'!$H$38,SUM(G58,J58,M58,P58,S58,V58,Y58,AB58,AE58,AH58),"")</f>
        <v>1196.1716446358971</v>
      </c>
      <c r="E58" s="81"/>
      <c r="F58" s="252">
        <v>1196.1716446358971</v>
      </c>
      <c r="G58" s="104">
        <f t="shared" si="11"/>
        <v>1196.1716446358971</v>
      </c>
      <c r="H58" s="81"/>
      <c r="I58" s="43">
        <v>0</v>
      </c>
      <c r="J58" s="104">
        <f t="shared" si="12"/>
        <v>0</v>
      </c>
      <c r="K58" s="81"/>
      <c r="L58" s="43">
        <v>0</v>
      </c>
      <c r="M58" s="104">
        <f t="shared" si="13"/>
        <v>0</v>
      </c>
      <c r="N58" s="81"/>
      <c r="O58" s="43">
        <v>0</v>
      </c>
      <c r="P58" s="104">
        <f t="shared" si="14"/>
        <v>0</v>
      </c>
      <c r="Q58" s="81"/>
      <c r="R58" s="43">
        <v>0</v>
      </c>
      <c r="S58" s="104">
        <f t="shared" si="15"/>
        <v>0</v>
      </c>
      <c r="T58" s="81"/>
      <c r="U58" s="43">
        <v>0</v>
      </c>
      <c r="V58" s="104">
        <f t="shared" si="16"/>
        <v>0</v>
      </c>
      <c r="W58" s="81"/>
      <c r="X58" s="43">
        <v>0</v>
      </c>
      <c r="Y58" s="104">
        <f t="shared" si="17"/>
        <v>0</v>
      </c>
      <c r="Z58" s="81"/>
      <c r="AA58" s="43">
        <v>0</v>
      </c>
      <c r="AB58" s="104">
        <f t="shared" si="18"/>
        <v>0</v>
      </c>
      <c r="AC58" s="81"/>
      <c r="AD58" s="43">
        <v>0</v>
      </c>
      <c r="AE58" s="104">
        <f t="shared" si="19"/>
        <v>0</v>
      </c>
      <c r="AF58" s="81"/>
      <c r="AG58" s="43">
        <v>0</v>
      </c>
      <c r="AH58" s="104">
        <f t="shared" si="20"/>
        <v>0</v>
      </c>
      <c r="AI58" s="81"/>
      <c r="AL58" s="81"/>
      <c r="AM58" s="81"/>
      <c r="AN58" s="81"/>
    </row>
    <row r="59" spans="3:40" x14ac:dyDescent="0.2">
      <c r="C59" s="89" t="str">
        <f>'MP Calculations'!D86</f>
        <v>2042-43</v>
      </c>
      <c r="D59" s="104">
        <f>IF(LEFT($C59,4)*1&lt;LEFT('General inputs'!$I$16,4)+'General inputs'!$H$38,SUM(G59,J59,M59,P59,S59,V59,Y59,AB59,AE59,AH59),"")</f>
        <v>835.74525082490709</v>
      </c>
      <c r="E59" s="81"/>
      <c r="F59" s="252">
        <v>835.74525082490698</v>
      </c>
      <c r="G59" s="104">
        <f t="shared" si="11"/>
        <v>835.74525082490709</v>
      </c>
      <c r="H59" s="81"/>
      <c r="I59" s="43">
        <v>0</v>
      </c>
      <c r="J59" s="104">
        <f t="shared" si="12"/>
        <v>0</v>
      </c>
      <c r="K59" s="81"/>
      <c r="L59" s="43">
        <v>0</v>
      </c>
      <c r="M59" s="104">
        <f t="shared" si="13"/>
        <v>0</v>
      </c>
      <c r="N59" s="81"/>
      <c r="O59" s="43">
        <v>0</v>
      </c>
      <c r="P59" s="104">
        <f t="shared" si="14"/>
        <v>0</v>
      </c>
      <c r="Q59" s="81"/>
      <c r="R59" s="43">
        <v>0</v>
      </c>
      <c r="S59" s="104">
        <f t="shared" si="15"/>
        <v>0</v>
      </c>
      <c r="T59" s="81"/>
      <c r="U59" s="43">
        <v>0</v>
      </c>
      <c r="V59" s="104">
        <f t="shared" si="16"/>
        <v>0</v>
      </c>
      <c r="W59" s="81"/>
      <c r="X59" s="43">
        <v>0</v>
      </c>
      <c r="Y59" s="104">
        <f t="shared" si="17"/>
        <v>0</v>
      </c>
      <c r="Z59" s="81"/>
      <c r="AA59" s="43">
        <v>0</v>
      </c>
      <c r="AB59" s="104">
        <f t="shared" si="18"/>
        <v>0</v>
      </c>
      <c r="AC59" s="81"/>
      <c r="AD59" s="43">
        <v>0</v>
      </c>
      <c r="AE59" s="104">
        <f t="shared" si="19"/>
        <v>0</v>
      </c>
      <c r="AF59" s="81"/>
      <c r="AG59" s="43">
        <v>0</v>
      </c>
      <c r="AH59" s="104">
        <f t="shared" si="20"/>
        <v>0</v>
      </c>
      <c r="AI59" s="81"/>
      <c r="AL59" s="81"/>
      <c r="AM59" s="81"/>
      <c r="AN59" s="81"/>
    </row>
    <row r="60" spans="3:40" x14ac:dyDescent="0.2">
      <c r="C60" s="89" t="str">
        <f>'MP Calculations'!D87</f>
        <v>2043-44</v>
      </c>
      <c r="D60" s="104">
        <f>IF(LEFT($C60,4)*1&lt;LEFT('General inputs'!$I$16,4)+'General inputs'!$H$38,SUM(G60,J60,M60,P60,S60,V60,Y60,AB60,AE60,AH60),"")</f>
        <v>334.092305719698</v>
      </c>
      <c r="E60" s="81"/>
      <c r="F60" s="252">
        <v>334.092305719698</v>
      </c>
      <c r="G60" s="104">
        <f t="shared" si="11"/>
        <v>334.092305719698</v>
      </c>
      <c r="H60" s="81"/>
      <c r="I60" s="43">
        <v>0</v>
      </c>
      <c r="J60" s="104">
        <f t="shared" si="12"/>
        <v>0</v>
      </c>
      <c r="K60" s="81"/>
      <c r="L60" s="43">
        <v>0</v>
      </c>
      <c r="M60" s="104">
        <f t="shared" si="13"/>
        <v>0</v>
      </c>
      <c r="N60" s="81"/>
      <c r="O60" s="43">
        <v>0</v>
      </c>
      <c r="P60" s="104">
        <f t="shared" si="14"/>
        <v>0</v>
      </c>
      <c r="Q60" s="81"/>
      <c r="R60" s="43">
        <v>0</v>
      </c>
      <c r="S60" s="104">
        <f t="shared" si="15"/>
        <v>0</v>
      </c>
      <c r="T60" s="81"/>
      <c r="U60" s="43">
        <v>0</v>
      </c>
      <c r="V60" s="104">
        <f t="shared" si="16"/>
        <v>0</v>
      </c>
      <c r="W60" s="81"/>
      <c r="X60" s="43">
        <v>0</v>
      </c>
      <c r="Y60" s="104">
        <f t="shared" si="17"/>
        <v>0</v>
      </c>
      <c r="Z60" s="81"/>
      <c r="AA60" s="43">
        <v>0</v>
      </c>
      <c r="AB60" s="104">
        <f t="shared" si="18"/>
        <v>0</v>
      </c>
      <c r="AC60" s="81"/>
      <c r="AD60" s="43">
        <v>0</v>
      </c>
      <c r="AE60" s="104">
        <f t="shared" si="19"/>
        <v>0</v>
      </c>
      <c r="AF60" s="81"/>
      <c r="AG60" s="43">
        <v>0</v>
      </c>
      <c r="AH60" s="104">
        <f t="shared" si="20"/>
        <v>0</v>
      </c>
      <c r="AI60" s="81"/>
      <c r="AL60" s="81"/>
      <c r="AM60" s="81"/>
      <c r="AN60" s="81"/>
    </row>
    <row r="61" spans="3:40" x14ac:dyDescent="0.2">
      <c r="C61" s="89" t="str">
        <f>'MP Calculations'!D88</f>
        <v>2044-45</v>
      </c>
      <c r="D61" s="104">
        <f>IF(LEFT($C61,4)*1&lt;LEFT('General inputs'!$I$16,4)+'General inputs'!$H$38,SUM(G61,J61,M61,P61,S61,V61,Y61,AB61,AE61,AH61),"")</f>
        <v>1661.3151014756102</v>
      </c>
      <c r="E61" s="81"/>
      <c r="F61" s="252">
        <v>1661.3151014756099</v>
      </c>
      <c r="G61" s="104">
        <f t="shared" si="11"/>
        <v>1661.3151014756102</v>
      </c>
      <c r="H61" s="81"/>
      <c r="I61" s="43">
        <v>0</v>
      </c>
      <c r="J61" s="104">
        <f t="shared" si="12"/>
        <v>0</v>
      </c>
      <c r="K61" s="81"/>
      <c r="L61" s="43">
        <v>0</v>
      </c>
      <c r="M61" s="104">
        <f t="shared" si="13"/>
        <v>0</v>
      </c>
      <c r="N61" s="81"/>
      <c r="O61" s="43">
        <v>0</v>
      </c>
      <c r="P61" s="104">
        <f t="shared" si="14"/>
        <v>0</v>
      </c>
      <c r="Q61" s="81"/>
      <c r="R61" s="43">
        <v>0</v>
      </c>
      <c r="S61" s="104">
        <f t="shared" si="15"/>
        <v>0</v>
      </c>
      <c r="T61" s="81"/>
      <c r="U61" s="43">
        <v>0</v>
      </c>
      <c r="V61" s="104">
        <f t="shared" si="16"/>
        <v>0</v>
      </c>
      <c r="W61" s="81"/>
      <c r="X61" s="43">
        <v>0</v>
      </c>
      <c r="Y61" s="104">
        <f t="shared" si="17"/>
        <v>0</v>
      </c>
      <c r="Z61" s="81"/>
      <c r="AA61" s="43">
        <v>0</v>
      </c>
      <c r="AB61" s="104">
        <f t="shared" si="18"/>
        <v>0</v>
      </c>
      <c r="AC61" s="81"/>
      <c r="AD61" s="43">
        <v>0</v>
      </c>
      <c r="AE61" s="104">
        <f t="shared" si="19"/>
        <v>0</v>
      </c>
      <c r="AF61" s="81"/>
      <c r="AG61" s="43">
        <v>0</v>
      </c>
      <c r="AH61" s="104">
        <f t="shared" si="20"/>
        <v>0</v>
      </c>
      <c r="AI61" s="81"/>
      <c r="AL61" s="81"/>
      <c r="AM61" s="81"/>
      <c r="AN61" s="81"/>
    </row>
    <row r="62" spans="3:40" x14ac:dyDescent="0.2">
      <c r="C62" s="89" t="str">
        <f>'MP Calculations'!D89</f>
        <v>2045-46</v>
      </c>
      <c r="D62" s="104">
        <f>IF(LEFT($C62,4)*1&lt;LEFT('General inputs'!$I$16,4)+'General inputs'!$H$38,SUM(G62,J62,M62,P62,S62,V62,Y62,AB62,AE62,AH62),"")</f>
        <v>254.59460997666602</v>
      </c>
      <c r="E62" s="81"/>
      <c r="F62" s="252">
        <v>254.59460997666602</v>
      </c>
      <c r="G62" s="104">
        <f t="shared" si="11"/>
        <v>254.59460997666602</v>
      </c>
      <c r="H62" s="81"/>
      <c r="I62" s="43">
        <v>0</v>
      </c>
      <c r="J62" s="104">
        <f t="shared" si="12"/>
        <v>0</v>
      </c>
      <c r="K62" s="81"/>
      <c r="L62" s="43">
        <v>0</v>
      </c>
      <c r="M62" s="104">
        <f t="shared" si="13"/>
        <v>0</v>
      </c>
      <c r="N62" s="81"/>
      <c r="O62" s="43">
        <v>0</v>
      </c>
      <c r="P62" s="104">
        <f t="shared" si="14"/>
        <v>0</v>
      </c>
      <c r="Q62" s="81"/>
      <c r="R62" s="43">
        <v>0</v>
      </c>
      <c r="S62" s="104">
        <f t="shared" si="15"/>
        <v>0</v>
      </c>
      <c r="T62" s="81"/>
      <c r="U62" s="43">
        <v>0</v>
      </c>
      <c r="V62" s="104">
        <f t="shared" si="16"/>
        <v>0</v>
      </c>
      <c r="W62" s="81"/>
      <c r="X62" s="43">
        <v>0</v>
      </c>
      <c r="Y62" s="104">
        <f t="shared" si="17"/>
        <v>0</v>
      </c>
      <c r="Z62" s="81"/>
      <c r="AA62" s="43">
        <v>0</v>
      </c>
      <c r="AB62" s="104">
        <f t="shared" si="18"/>
        <v>0</v>
      </c>
      <c r="AC62" s="81"/>
      <c r="AD62" s="43">
        <v>0</v>
      </c>
      <c r="AE62" s="104">
        <f t="shared" si="19"/>
        <v>0</v>
      </c>
      <c r="AF62" s="81"/>
      <c r="AG62" s="43">
        <v>0</v>
      </c>
      <c r="AH62" s="104">
        <f t="shared" si="20"/>
        <v>0</v>
      </c>
      <c r="AI62" s="81"/>
      <c r="AL62" s="81"/>
      <c r="AM62" s="81"/>
      <c r="AN62" s="81"/>
    </row>
    <row r="63" spans="3:40" x14ac:dyDescent="0.2">
      <c r="C63" s="89" t="str">
        <f>'MP Calculations'!D90</f>
        <v>2046-47</v>
      </c>
      <c r="D63" s="104">
        <f>IF(LEFT($C63,4)*1&lt;LEFT('General inputs'!$I$16,4)+'General inputs'!$H$38,SUM(G63,J63,M63,P63,S63,V63,Y63,AB63,AE63,AH63),"")</f>
        <v>276.031548545916</v>
      </c>
      <c r="E63" s="81"/>
      <c r="F63" s="252">
        <v>276.031548545916</v>
      </c>
      <c r="G63" s="104">
        <f t="shared" si="11"/>
        <v>276.031548545916</v>
      </c>
      <c r="H63" s="81"/>
      <c r="I63" s="43">
        <v>0</v>
      </c>
      <c r="J63" s="104">
        <f t="shared" si="12"/>
        <v>0</v>
      </c>
      <c r="K63" s="81"/>
      <c r="L63" s="43">
        <v>0</v>
      </c>
      <c r="M63" s="104">
        <f t="shared" si="13"/>
        <v>0</v>
      </c>
      <c r="N63" s="81"/>
      <c r="O63" s="43">
        <v>0</v>
      </c>
      <c r="P63" s="104">
        <f t="shared" si="14"/>
        <v>0</v>
      </c>
      <c r="Q63" s="81"/>
      <c r="R63" s="43">
        <v>0</v>
      </c>
      <c r="S63" s="104">
        <f t="shared" si="15"/>
        <v>0</v>
      </c>
      <c r="T63" s="81"/>
      <c r="U63" s="43">
        <v>0</v>
      </c>
      <c r="V63" s="104">
        <f t="shared" si="16"/>
        <v>0</v>
      </c>
      <c r="W63" s="81"/>
      <c r="X63" s="43">
        <v>0</v>
      </c>
      <c r="Y63" s="104">
        <f t="shared" si="17"/>
        <v>0</v>
      </c>
      <c r="Z63" s="81"/>
      <c r="AA63" s="43">
        <v>0</v>
      </c>
      <c r="AB63" s="104">
        <f t="shared" si="18"/>
        <v>0</v>
      </c>
      <c r="AC63" s="81"/>
      <c r="AD63" s="43">
        <v>0</v>
      </c>
      <c r="AE63" s="104">
        <f t="shared" si="19"/>
        <v>0</v>
      </c>
      <c r="AF63" s="81"/>
      <c r="AG63" s="43">
        <v>0</v>
      </c>
      <c r="AH63" s="104">
        <f t="shared" si="20"/>
        <v>0</v>
      </c>
      <c r="AI63" s="81"/>
      <c r="AL63" s="81"/>
      <c r="AM63" s="81"/>
      <c r="AN63" s="81"/>
    </row>
    <row r="64" spans="3:40" x14ac:dyDescent="0.2">
      <c r="C64" s="89" t="str">
        <f>'MP Calculations'!D91</f>
        <v>2047-48</v>
      </c>
      <c r="D64" s="104">
        <f>IF(LEFT($C64,4)*1&lt;LEFT('General inputs'!$I$16,4)+'General inputs'!$H$38,SUM(G64,J64,M64,P64,S64,V64,Y64,AB64,AE64,AH64),"")</f>
        <v>331.61514837391798</v>
      </c>
      <c r="E64" s="81"/>
      <c r="F64" s="252">
        <v>331.61514837391798</v>
      </c>
      <c r="G64" s="104">
        <f t="shared" si="11"/>
        <v>331.61514837391798</v>
      </c>
      <c r="H64" s="81"/>
      <c r="I64" s="43">
        <v>0</v>
      </c>
      <c r="J64" s="104">
        <f t="shared" si="12"/>
        <v>0</v>
      </c>
      <c r="K64" s="81"/>
      <c r="L64" s="43">
        <v>0</v>
      </c>
      <c r="M64" s="104">
        <f t="shared" si="13"/>
        <v>0</v>
      </c>
      <c r="N64" s="81"/>
      <c r="O64" s="43">
        <v>0</v>
      </c>
      <c r="P64" s="104">
        <f t="shared" si="14"/>
        <v>0</v>
      </c>
      <c r="Q64" s="81"/>
      <c r="R64" s="43">
        <v>0</v>
      </c>
      <c r="S64" s="104">
        <f t="shared" si="15"/>
        <v>0</v>
      </c>
      <c r="T64" s="81"/>
      <c r="U64" s="43">
        <v>0</v>
      </c>
      <c r="V64" s="104">
        <f t="shared" si="16"/>
        <v>0</v>
      </c>
      <c r="W64" s="81"/>
      <c r="X64" s="43">
        <v>0</v>
      </c>
      <c r="Y64" s="104">
        <f t="shared" si="17"/>
        <v>0</v>
      </c>
      <c r="Z64" s="81"/>
      <c r="AA64" s="43">
        <v>0</v>
      </c>
      <c r="AB64" s="104">
        <f t="shared" si="18"/>
        <v>0</v>
      </c>
      <c r="AC64" s="81"/>
      <c r="AD64" s="43">
        <v>0</v>
      </c>
      <c r="AE64" s="104">
        <f t="shared" si="19"/>
        <v>0</v>
      </c>
      <c r="AF64" s="81"/>
      <c r="AG64" s="43">
        <v>0</v>
      </c>
      <c r="AH64" s="104">
        <f t="shared" si="20"/>
        <v>0</v>
      </c>
      <c r="AI64" s="81"/>
      <c r="AL64" s="81"/>
      <c r="AM64" s="81"/>
      <c r="AN64" s="81"/>
    </row>
    <row r="65" spans="3:40" x14ac:dyDescent="0.2">
      <c r="C65" s="89" t="str">
        <f>'MP Calculations'!D92</f>
        <v>2048-49</v>
      </c>
      <c r="D65" s="104">
        <f>IF(LEFT($C65,4)*1&lt;LEFT('General inputs'!$I$16,4)+'General inputs'!$H$38,SUM(G65,J65,M65,P65,S65,V65,Y65,AB65,AE65,AH65),"")</f>
        <v>282.82467619030496</v>
      </c>
      <c r="E65" s="81"/>
      <c r="F65" s="252">
        <v>282.82467619030496</v>
      </c>
      <c r="G65" s="104">
        <f t="shared" si="11"/>
        <v>282.82467619030496</v>
      </c>
      <c r="H65" s="81"/>
      <c r="I65" s="43"/>
      <c r="J65" s="104">
        <f t="shared" si="12"/>
        <v>0</v>
      </c>
      <c r="K65" s="81"/>
      <c r="L65" s="43"/>
      <c r="M65" s="104">
        <f t="shared" si="13"/>
        <v>0</v>
      </c>
      <c r="N65" s="81"/>
      <c r="O65" s="43"/>
      <c r="P65" s="104">
        <f t="shared" si="14"/>
        <v>0</v>
      </c>
      <c r="Q65" s="81"/>
      <c r="R65" s="43"/>
      <c r="S65" s="104">
        <f t="shared" si="15"/>
        <v>0</v>
      </c>
      <c r="T65" s="81"/>
      <c r="U65" s="43"/>
      <c r="V65" s="104">
        <f t="shared" si="16"/>
        <v>0</v>
      </c>
      <c r="W65" s="81"/>
      <c r="X65" s="43"/>
      <c r="Y65" s="104">
        <f t="shared" si="17"/>
        <v>0</v>
      </c>
      <c r="Z65" s="81"/>
      <c r="AA65" s="43"/>
      <c r="AB65" s="104">
        <f t="shared" si="18"/>
        <v>0</v>
      </c>
      <c r="AC65" s="81"/>
      <c r="AD65" s="43"/>
      <c r="AE65" s="104">
        <f t="shared" si="19"/>
        <v>0</v>
      </c>
      <c r="AF65" s="81"/>
      <c r="AG65" s="43"/>
      <c r="AH65" s="104">
        <f t="shared" si="20"/>
        <v>0</v>
      </c>
      <c r="AI65" s="81"/>
      <c r="AL65" s="81"/>
      <c r="AM65" s="81"/>
      <c r="AN65" s="81"/>
    </row>
    <row r="66" spans="3:40" x14ac:dyDescent="0.2">
      <c r="C66" s="89" t="str">
        <f>'MP Calculations'!D93</f>
        <v>2049-50</v>
      </c>
      <c r="D66" s="104">
        <f>IF(LEFT($C66,4)*1&lt;LEFT('General inputs'!$I$16,4)+'General inputs'!$H$38,SUM(G66,J66,M66,P66,S66,V66,Y66,AB66,AE66,AH66),"")</f>
        <v>123.51487627189201</v>
      </c>
      <c r="E66" s="81"/>
      <c r="F66" s="252">
        <v>123.51487627189201</v>
      </c>
      <c r="G66" s="104">
        <f t="shared" si="11"/>
        <v>123.51487627189201</v>
      </c>
      <c r="H66" s="81"/>
      <c r="I66" s="43"/>
      <c r="J66" s="104">
        <f t="shared" si="12"/>
        <v>0</v>
      </c>
      <c r="K66" s="81"/>
      <c r="L66" s="43"/>
      <c r="M66" s="104">
        <f t="shared" si="13"/>
        <v>0</v>
      </c>
      <c r="N66" s="81"/>
      <c r="O66" s="43"/>
      <c r="P66" s="104">
        <f t="shared" si="14"/>
        <v>0</v>
      </c>
      <c r="Q66" s="81"/>
      <c r="R66" s="43"/>
      <c r="S66" s="104">
        <f t="shared" si="15"/>
        <v>0</v>
      </c>
      <c r="T66" s="81"/>
      <c r="U66" s="43"/>
      <c r="V66" s="104">
        <f t="shared" si="16"/>
        <v>0</v>
      </c>
      <c r="W66" s="81"/>
      <c r="X66" s="43"/>
      <c r="Y66" s="104">
        <f t="shared" si="17"/>
        <v>0</v>
      </c>
      <c r="Z66" s="81"/>
      <c r="AA66" s="43"/>
      <c r="AB66" s="104">
        <f t="shared" si="18"/>
        <v>0</v>
      </c>
      <c r="AC66" s="81"/>
      <c r="AD66" s="43"/>
      <c r="AE66" s="104">
        <f t="shared" si="19"/>
        <v>0</v>
      </c>
      <c r="AF66" s="81"/>
      <c r="AG66" s="43"/>
      <c r="AH66" s="104">
        <f t="shared" si="20"/>
        <v>0</v>
      </c>
      <c r="AI66" s="81"/>
      <c r="AL66" s="81"/>
      <c r="AM66" s="81"/>
      <c r="AN66" s="81"/>
    </row>
    <row r="67" spans="3:40" x14ac:dyDescent="0.2">
      <c r="C67" s="89" t="str">
        <f>'MP Calculations'!D94</f>
        <v>2050-51</v>
      </c>
      <c r="D67" s="104">
        <f>IF(LEFT($C67,4)*1&lt;LEFT('General inputs'!$I$16,4)+'General inputs'!$H$38,SUM(G67,J67,M67,P67,S67,V67,Y67,AB67,AE67,AH67),"")</f>
        <v>394.22053652438098</v>
      </c>
      <c r="E67" s="81"/>
      <c r="F67" s="252">
        <v>394.22053652438098</v>
      </c>
      <c r="G67" s="104">
        <f t="shared" si="11"/>
        <v>394.22053652438098</v>
      </c>
      <c r="H67" s="81"/>
      <c r="I67" s="43"/>
      <c r="J67" s="104">
        <f t="shared" si="12"/>
        <v>0</v>
      </c>
      <c r="K67" s="81"/>
      <c r="L67" s="43"/>
      <c r="M67" s="104">
        <f t="shared" si="13"/>
        <v>0</v>
      </c>
      <c r="N67" s="81"/>
      <c r="O67" s="43"/>
      <c r="P67" s="104">
        <f t="shared" si="14"/>
        <v>0</v>
      </c>
      <c r="Q67" s="81"/>
      <c r="R67" s="43"/>
      <c r="S67" s="104">
        <f t="shared" si="15"/>
        <v>0</v>
      </c>
      <c r="T67" s="81"/>
      <c r="U67" s="43"/>
      <c r="V67" s="104">
        <f t="shared" si="16"/>
        <v>0</v>
      </c>
      <c r="W67" s="81"/>
      <c r="X67" s="43"/>
      <c r="Y67" s="104">
        <f t="shared" si="17"/>
        <v>0</v>
      </c>
      <c r="Z67" s="81"/>
      <c r="AA67" s="43"/>
      <c r="AB67" s="104">
        <f t="shared" si="18"/>
        <v>0</v>
      </c>
      <c r="AC67" s="81"/>
      <c r="AD67" s="43"/>
      <c r="AE67" s="104">
        <f t="shared" si="19"/>
        <v>0</v>
      </c>
      <c r="AF67" s="81"/>
      <c r="AG67" s="43"/>
      <c r="AH67" s="104">
        <f t="shared" si="20"/>
        <v>0</v>
      </c>
      <c r="AI67" s="81"/>
      <c r="AL67" s="81"/>
      <c r="AM67" s="81"/>
      <c r="AN67" s="81"/>
    </row>
    <row r="68" spans="3:40" x14ac:dyDescent="0.2">
      <c r="C68" s="89" t="str">
        <f>'MP Calculations'!D95</f>
        <v>2051-52</v>
      </c>
      <c r="D68" s="104">
        <f>IF(LEFT($C68,4)*1&lt;LEFT('General inputs'!$I$16,4)+'General inputs'!$H$38,SUM(G68,J68,M68,P68,S68,V68,Y68,AB68,AE68,AH68),"")</f>
        <v>362.92260621327603</v>
      </c>
      <c r="E68" s="81"/>
      <c r="F68" s="252">
        <v>362.92260621327603</v>
      </c>
      <c r="G68" s="104">
        <f t="shared" si="11"/>
        <v>362.92260621327603</v>
      </c>
      <c r="H68" s="81"/>
      <c r="I68" s="43"/>
      <c r="J68" s="104">
        <f t="shared" si="12"/>
        <v>0</v>
      </c>
      <c r="K68" s="81"/>
      <c r="L68" s="43"/>
      <c r="M68" s="104">
        <f t="shared" si="13"/>
        <v>0</v>
      </c>
      <c r="N68" s="81"/>
      <c r="O68" s="43"/>
      <c r="P68" s="104">
        <f t="shared" si="14"/>
        <v>0</v>
      </c>
      <c r="Q68" s="81"/>
      <c r="R68" s="43"/>
      <c r="S68" s="104">
        <f t="shared" si="15"/>
        <v>0</v>
      </c>
      <c r="T68" s="81"/>
      <c r="U68" s="43"/>
      <c r="V68" s="104">
        <f t="shared" si="16"/>
        <v>0</v>
      </c>
      <c r="W68" s="81"/>
      <c r="X68" s="43"/>
      <c r="Y68" s="104">
        <f t="shared" si="17"/>
        <v>0</v>
      </c>
      <c r="Z68" s="81"/>
      <c r="AA68" s="43"/>
      <c r="AB68" s="104">
        <f t="shared" si="18"/>
        <v>0</v>
      </c>
      <c r="AC68" s="81"/>
      <c r="AD68" s="43"/>
      <c r="AE68" s="104">
        <f t="shared" si="19"/>
        <v>0</v>
      </c>
      <c r="AF68" s="81"/>
      <c r="AG68" s="43"/>
      <c r="AH68" s="104">
        <f t="shared" si="20"/>
        <v>0</v>
      </c>
      <c r="AI68" s="81"/>
      <c r="AL68" s="81"/>
      <c r="AM68" s="81"/>
      <c r="AN68" s="81"/>
    </row>
    <row r="69" spans="3:40" x14ac:dyDescent="0.2">
      <c r="C69" s="89" t="str">
        <f>'MP Calculations'!D96</f>
        <v>2052-53</v>
      </c>
      <c r="D69" s="104">
        <f>IF(LEFT($C69,4)*1&lt;LEFT('General inputs'!$I$16,4)+'General inputs'!$H$38,SUM(G69,J69,M69,P69,S69,V69,Y69,AB69,AE69,AH69),"")</f>
        <v>48.714251957589013</v>
      </c>
      <c r="E69" s="81"/>
      <c r="F69" s="252">
        <v>48.714251957589006</v>
      </c>
      <c r="G69" s="104">
        <f t="shared" si="11"/>
        <v>48.714251957589013</v>
      </c>
      <c r="H69" s="81"/>
      <c r="I69" s="43"/>
      <c r="J69" s="104">
        <f t="shared" si="12"/>
        <v>0</v>
      </c>
      <c r="K69" s="81"/>
      <c r="L69" s="43"/>
      <c r="M69" s="104">
        <f t="shared" si="13"/>
        <v>0</v>
      </c>
      <c r="N69" s="81"/>
      <c r="O69" s="43"/>
      <c r="P69" s="104">
        <f t="shared" si="14"/>
        <v>0</v>
      </c>
      <c r="Q69" s="81"/>
      <c r="R69" s="43"/>
      <c r="S69" s="104">
        <f t="shared" si="15"/>
        <v>0</v>
      </c>
      <c r="T69" s="81"/>
      <c r="U69" s="43"/>
      <c r="V69" s="104">
        <f t="shared" si="16"/>
        <v>0</v>
      </c>
      <c r="W69" s="81"/>
      <c r="X69" s="43"/>
      <c r="Y69" s="104">
        <f t="shared" si="17"/>
        <v>0</v>
      </c>
      <c r="Z69" s="81"/>
      <c r="AA69" s="43"/>
      <c r="AB69" s="104">
        <f t="shared" si="18"/>
        <v>0</v>
      </c>
      <c r="AC69" s="81"/>
      <c r="AD69" s="43"/>
      <c r="AE69" s="104">
        <f t="shared" si="19"/>
        <v>0</v>
      </c>
      <c r="AF69" s="81"/>
      <c r="AG69" s="43"/>
      <c r="AH69" s="104">
        <f t="shared" si="20"/>
        <v>0</v>
      </c>
      <c r="AI69" s="81"/>
      <c r="AL69" s="81"/>
      <c r="AM69" s="81"/>
      <c r="AN69" s="81"/>
    </row>
    <row r="70" spans="3:40" x14ac:dyDescent="0.2">
      <c r="C70" s="89" t="str">
        <f>'MP Calculations'!D97</f>
        <v>2053-54</v>
      </c>
      <c r="D70" s="104">
        <f>IF(LEFT($C70,4)*1&lt;LEFT('General inputs'!$I$16,4)+'General inputs'!$H$38,SUM(G70,J70,M70,P70,S70,V70,Y70,AB70,AE70,AH70),"")</f>
        <v>937.35633964315184</v>
      </c>
      <c r="E70" s="81"/>
      <c r="F70" s="252">
        <v>937.35633964315184</v>
      </c>
      <c r="G70" s="104">
        <f t="shared" si="11"/>
        <v>937.35633964315184</v>
      </c>
      <c r="H70" s="81"/>
      <c r="I70" s="43"/>
      <c r="J70" s="104">
        <f t="shared" si="12"/>
        <v>0</v>
      </c>
      <c r="K70" s="81"/>
      <c r="L70" s="43"/>
      <c r="M70" s="104">
        <f t="shared" si="13"/>
        <v>0</v>
      </c>
      <c r="N70" s="81"/>
      <c r="O70" s="43"/>
      <c r="P70" s="104">
        <f t="shared" si="14"/>
        <v>0</v>
      </c>
      <c r="Q70" s="81"/>
      <c r="R70" s="43"/>
      <c r="S70" s="104">
        <f t="shared" si="15"/>
        <v>0</v>
      </c>
      <c r="T70" s="81"/>
      <c r="U70" s="43"/>
      <c r="V70" s="104">
        <f t="shared" si="16"/>
        <v>0</v>
      </c>
      <c r="W70" s="81"/>
      <c r="X70" s="43"/>
      <c r="Y70" s="104">
        <f t="shared" si="17"/>
        <v>0</v>
      </c>
      <c r="Z70" s="81"/>
      <c r="AA70" s="43"/>
      <c r="AB70" s="104">
        <f t="shared" si="18"/>
        <v>0</v>
      </c>
      <c r="AC70" s="81"/>
      <c r="AD70" s="43"/>
      <c r="AE70" s="104">
        <f t="shared" si="19"/>
        <v>0</v>
      </c>
      <c r="AF70" s="81"/>
      <c r="AG70" s="43"/>
      <c r="AH70" s="104">
        <f t="shared" si="20"/>
        <v>0</v>
      </c>
      <c r="AI70" s="81"/>
      <c r="AL70" s="81"/>
      <c r="AM70" s="81"/>
      <c r="AN70" s="81"/>
    </row>
    <row r="71" spans="3:40" x14ac:dyDescent="0.2">
      <c r="C71" s="89" t="str">
        <f>'MP Calculations'!D98</f>
        <v>2054-55</v>
      </c>
      <c r="D71" s="104">
        <f>IF(LEFT($C71,4)*1&lt;LEFT('General inputs'!$I$16,4)+'General inputs'!$H$38,SUM(G71,J71,M71,P71,S71,V71,Y71,AB71,AE71,AH71),"")</f>
        <v>304.509330494133</v>
      </c>
      <c r="E71" s="81"/>
      <c r="F71" s="252">
        <v>304.509330494133</v>
      </c>
      <c r="G71" s="104">
        <f t="shared" si="11"/>
        <v>304.509330494133</v>
      </c>
      <c r="H71" s="81"/>
      <c r="I71" s="43"/>
      <c r="J71" s="104">
        <f t="shared" si="12"/>
        <v>0</v>
      </c>
      <c r="K71" s="81"/>
      <c r="L71" s="43"/>
      <c r="M71" s="104">
        <f t="shared" si="13"/>
        <v>0</v>
      </c>
      <c r="N71" s="81"/>
      <c r="O71" s="43"/>
      <c r="P71" s="104">
        <f t="shared" si="14"/>
        <v>0</v>
      </c>
      <c r="Q71" s="81"/>
      <c r="R71" s="43"/>
      <c r="S71" s="104">
        <f t="shared" si="15"/>
        <v>0</v>
      </c>
      <c r="T71" s="81"/>
      <c r="U71" s="43"/>
      <c r="V71" s="104">
        <f t="shared" si="16"/>
        <v>0</v>
      </c>
      <c r="W71" s="81"/>
      <c r="X71" s="43"/>
      <c r="Y71" s="104">
        <f t="shared" si="17"/>
        <v>0</v>
      </c>
      <c r="Z71" s="81"/>
      <c r="AA71" s="43"/>
      <c r="AB71" s="104">
        <f t="shared" si="18"/>
        <v>0</v>
      </c>
      <c r="AC71" s="81"/>
      <c r="AD71" s="43"/>
      <c r="AE71" s="104">
        <f t="shared" si="19"/>
        <v>0</v>
      </c>
      <c r="AF71" s="81"/>
      <c r="AG71" s="43"/>
      <c r="AH71" s="104">
        <f t="shared" si="20"/>
        <v>0</v>
      </c>
      <c r="AI71" s="81"/>
      <c r="AL71" s="81"/>
      <c r="AM71" s="81"/>
      <c r="AN71" s="81"/>
    </row>
    <row r="72" spans="3:40" x14ac:dyDescent="0.2">
      <c r="C72" s="89" t="str">
        <f>'MP Calculations'!D99</f>
        <v>2055-56</v>
      </c>
      <c r="D72" s="104">
        <f>IF(LEFT($C72,4)*1&lt;LEFT('General inputs'!$I$16,4)+'General inputs'!$H$38,SUM(G72,J72,M72,P72,S72,V72,Y72,AB72,AE72,AH72),"")</f>
        <v>0</v>
      </c>
      <c r="E72" s="81"/>
      <c r="F72" s="252">
        <v>0</v>
      </c>
      <c r="G72" s="104">
        <f t="shared" si="11"/>
        <v>0</v>
      </c>
      <c r="H72" s="81"/>
      <c r="I72" s="43"/>
      <c r="J72" s="104">
        <f t="shared" si="12"/>
        <v>0</v>
      </c>
      <c r="K72" s="81"/>
      <c r="L72" s="43"/>
      <c r="M72" s="104">
        <f t="shared" si="13"/>
        <v>0</v>
      </c>
      <c r="N72" s="81"/>
      <c r="O72" s="43"/>
      <c r="P72" s="104">
        <f t="shared" si="14"/>
        <v>0</v>
      </c>
      <c r="Q72" s="81"/>
      <c r="R72" s="43"/>
      <c r="S72" s="104">
        <f t="shared" si="15"/>
        <v>0</v>
      </c>
      <c r="T72" s="81"/>
      <c r="U72" s="43"/>
      <c r="V72" s="104">
        <f t="shared" si="16"/>
        <v>0</v>
      </c>
      <c r="W72" s="81"/>
      <c r="X72" s="43"/>
      <c r="Y72" s="104">
        <f t="shared" si="17"/>
        <v>0</v>
      </c>
      <c r="Z72" s="81"/>
      <c r="AA72" s="43"/>
      <c r="AB72" s="104">
        <f t="shared" si="18"/>
        <v>0</v>
      </c>
      <c r="AC72" s="81"/>
      <c r="AD72" s="43"/>
      <c r="AE72" s="104">
        <f t="shared" si="19"/>
        <v>0</v>
      </c>
      <c r="AF72" s="81"/>
      <c r="AG72" s="43"/>
      <c r="AH72" s="104">
        <f t="shared" si="20"/>
        <v>0</v>
      </c>
      <c r="AI72" s="81"/>
      <c r="AL72" s="81"/>
      <c r="AM72" s="81"/>
      <c r="AN72" s="81"/>
    </row>
    <row r="73" spans="3:40" x14ac:dyDescent="0.2">
      <c r="C73" s="89" t="str">
        <f>'MP Calculations'!D100</f>
        <v>2056-57</v>
      </c>
      <c r="D73" s="104" t="str">
        <f>IF(LEFT($C73,4)*1&lt;LEFT('General inputs'!$I$16,4)+'General inputs'!$H$38,SUM(G73,J73,M73,P73,S73,V73,Y73,AB73,AE73,AH73),"")</f>
        <v/>
      </c>
      <c r="E73" s="81"/>
      <c r="F73" s="43"/>
      <c r="G73" s="104">
        <f t="shared" si="11"/>
        <v>0</v>
      </c>
      <c r="H73" s="81"/>
      <c r="I73" s="43"/>
      <c r="J73" s="104">
        <f t="shared" si="12"/>
        <v>0</v>
      </c>
      <c r="K73" s="81"/>
      <c r="L73" s="43"/>
      <c r="M73" s="104">
        <f t="shared" si="13"/>
        <v>0</v>
      </c>
      <c r="N73" s="81"/>
      <c r="O73" s="43"/>
      <c r="P73" s="104">
        <f t="shared" si="14"/>
        <v>0</v>
      </c>
      <c r="Q73" s="81"/>
      <c r="R73" s="43"/>
      <c r="S73" s="104">
        <f t="shared" si="15"/>
        <v>0</v>
      </c>
      <c r="T73" s="81"/>
      <c r="U73" s="43"/>
      <c r="V73" s="104">
        <f t="shared" si="16"/>
        <v>0</v>
      </c>
      <c r="W73" s="81"/>
      <c r="X73" s="43"/>
      <c r="Y73" s="104">
        <f t="shared" si="17"/>
        <v>0</v>
      </c>
      <c r="Z73" s="81"/>
      <c r="AA73" s="43"/>
      <c r="AB73" s="104">
        <f t="shared" si="18"/>
        <v>0</v>
      </c>
      <c r="AC73" s="81"/>
      <c r="AD73" s="43"/>
      <c r="AE73" s="104">
        <f t="shared" si="19"/>
        <v>0</v>
      </c>
      <c r="AF73" s="81"/>
      <c r="AG73" s="43"/>
      <c r="AH73" s="104">
        <f t="shared" si="20"/>
        <v>0</v>
      </c>
      <c r="AI73" s="81"/>
      <c r="AL73" s="81"/>
      <c r="AM73" s="81"/>
      <c r="AN73" s="81"/>
    </row>
    <row r="74" spans="3:40" x14ac:dyDescent="0.2">
      <c r="C74" s="89" t="str">
        <f>'MP Calculations'!D101</f>
        <v>2057-58</v>
      </c>
      <c r="D74" s="104" t="str">
        <f>IF(LEFT($C74,4)*1&lt;LEFT('General inputs'!$I$16,4)+'General inputs'!$H$38,SUM(G74,J74,M74,P74,S74,V74,Y74,AB74,AE74,AH74),"")</f>
        <v/>
      </c>
      <c r="E74" s="81"/>
      <c r="F74" s="43"/>
      <c r="G74" s="104">
        <f t="shared" si="11"/>
        <v>0</v>
      </c>
      <c r="H74" s="81"/>
      <c r="I74" s="43"/>
      <c r="J74" s="104">
        <f t="shared" si="12"/>
        <v>0</v>
      </c>
      <c r="K74" s="81"/>
      <c r="L74" s="43"/>
      <c r="M74" s="104">
        <f t="shared" si="13"/>
        <v>0</v>
      </c>
      <c r="N74" s="81"/>
      <c r="O74" s="43"/>
      <c r="P74" s="104">
        <f t="shared" si="14"/>
        <v>0</v>
      </c>
      <c r="Q74" s="81"/>
      <c r="R74" s="43"/>
      <c r="S74" s="104">
        <f t="shared" si="15"/>
        <v>0</v>
      </c>
      <c r="T74" s="81"/>
      <c r="U74" s="43"/>
      <c r="V74" s="104">
        <f t="shared" si="16"/>
        <v>0</v>
      </c>
      <c r="W74" s="81"/>
      <c r="X74" s="43"/>
      <c r="Y74" s="104">
        <f t="shared" si="17"/>
        <v>0</v>
      </c>
      <c r="Z74" s="81"/>
      <c r="AA74" s="43"/>
      <c r="AB74" s="104">
        <f t="shared" si="18"/>
        <v>0</v>
      </c>
      <c r="AC74" s="81"/>
      <c r="AD74" s="43"/>
      <c r="AE74" s="104">
        <f t="shared" si="19"/>
        <v>0</v>
      </c>
      <c r="AF74" s="81"/>
      <c r="AG74" s="43"/>
      <c r="AH74" s="104">
        <f t="shared" si="20"/>
        <v>0</v>
      </c>
      <c r="AI74" s="81"/>
      <c r="AL74" s="81"/>
      <c r="AM74" s="81"/>
      <c r="AN74" s="81"/>
    </row>
    <row r="75" spans="3:40" x14ac:dyDescent="0.2">
      <c r="C75" s="89" t="str">
        <f>'MP Calculations'!D102</f>
        <v>2058-59</v>
      </c>
      <c r="D75" s="104" t="str">
        <f>IF(LEFT($C75,4)*1&lt;LEFT('General inputs'!$I$16,4)+'General inputs'!$H$38,SUM(G75,J75,M75,P75,S75,V75,Y75,AB75,AE75,AH75),"")</f>
        <v/>
      </c>
      <c r="E75" s="81"/>
      <c r="F75" s="43"/>
      <c r="G75" s="104">
        <f t="shared" si="11"/>
        <v>0</v>
      </c>
      <c r="H75" s="81"/>
      <c r="I75" s="43"/>
      <c r="J75" s="104">
        <f t="shared" si="12"/>
        <v>0</v>
      </c>
      <c r="K75" s="81"/>
      <c r="L75" s="43"/>
      <c r="M75" s="104">
        <f t="shared" si="13"/>
        <v>0</v>
      </c>
      <c r="N75" s="81"/>
      <c r="O75" s="43"/>
      <c r="P75" s="104">
        <f t="shared" si="14"/>
        <v>0</v>
      </c>
      <c r="Q75" s="81"/>
      <c r="R75" s="43"/>
      <c r="S75" s="104">
        <f t="shared" si="15"/>
        <v>0</v>
      </c>
      <c r="T75" s="81"/>
      <c r="U75" s="43"/>
      <c r="V75" s="104">
        <f t="shared" si="16"/>
        <v>0</v>
      </c>
      <c r="W75" s="81"/>
      <c r="X75" s="43"/>
      <c r="Y75" s="104">
        <f t="shared" si="17"/>
        <v>0</v>
      </c>
      <c r="Z75" s="81"/>
      <c r="AA75" s="43"/>
      <c r="AB75" s="104">
        <f t="shared" si="18"/>
        <v>0</v>
      </c>
      <c r="AC75" s="81"/>
      <c r="AD75" s="43"/>
      <c r="AE75" s="104">
        <f t="shared" si="19"/>
        <v>0</v>
      </c>
      <c r="AF75" s="81"/>
      <c r="AG75" s="43"/>
      <c r="AH75" s="104">
        <f t="shared" si="20"/>
        <v>0</v>
      </c>
      <c r="AI75" s="81"/>
      <c r="AL75" s="81"/>
      <c r="AM75" s="81"/>
      <c r="AN75" s="81"/>
    </row>
    <row r="76" spans="3:40" x14ac:dyDescent="0.2">
      <c r="C76" s="89" t="str">
        <f>'MP Calculations'!D103</f>
        <v>2059-60</v>
      </c>
      <c r="D76" s="104" t="str">
        <f>IF(LEFT($C76,4)*1&lt;LEFT('General inputs'!$I$16,4)+'General inputs'!$H$38,SUM(G76,J76,M76,P76,S76,V76,Y76,AB76,AE76,AH76),"")</f>
        <v/>
      </c>
      <c r="E76" s="81"/>
      <c r="F76" s="43"/>
      <c r="G76" s="104">
        <f t="shared" ref="G76:G102" si="21">F76*$G$9/$F$6</f>
        <v>0</v>
      </c>
      <c r="H76" s="81"/>
      <c r="I76" s="43"/>
      <c r="J76" s="104">
        <f t="shared" ref="J76:J102" si="22">I76*$J$9/$F$6</f>
        <v>0</v>
      </c>
      <c r="K76" s="81"/>
      <c r="L76" s="43"/>
      <c r="M76" s="104">
        <f t="shared" ref="M76:M102" si="23">L76*$M$9/$F$6</f>
        <v>0</v>
      </c>
      <c r="N76" s="81"/>
      <c r="O76" s="43"/>
      <c r="P76" s="104">
        <f t="shared" ref="P76:P102" si="24">O76*$P$9/$F$6</f>
        <v>0</v>
      </c>
      <c r="Q76" s="81"/>
      <c r="R76" s="43"/>
      <c r="S76" s="104">
        <f t="shared" ref="S76:S102" si="25">R76*$S$9/$F$6</f>
        <v>0</v>
      </c>
      <c r="T76" s="81"/>
      <c r="U76" s="43"/>
      <c r="V76" s="104">
        <f t="shared" ref="V76:V102" si="26">U76*$V$9/$F$6</f>
        <v>0</v>
      </c>
      <c r="W76" s="81"/>
      <c r="X76" s="43"/>
      <c r="Y76" s="104">
        <f t="shared" ref="Y76:Y102" si="27">X76*$Y$9/$F$6</f>
        <v>0</v>
      </c>
      <c r="Z76" s="81"/>
      <c r="AA76" s="43"/>
      <c r="AB76" s="104">
        <f t="shared" ref="AB76:AB102" si="28">AA76*$AB$9/$F$6</f>
        <v>0</v>
      </c>
      <c r="AC76" s="81"/>
      <c r="AD76" s="43"/>
      <c r="AE76" s="104">
        <f t="shared" ref="AE76:AE102" si="29">AD76*$AE$9/$F$6</f>
        <v>0</v>
      </c>
      <c r="AF76" s="81"/>
      <c r="AG76" s="43"/>
      <c r="AH76" s="104">
        <f t="shared" ref="AH76:AH102" si="30">AG76*$AH$9/$F$6</f>
        <v>0</v>
      </c>
      <c r="AI76" s="81"/>
      <c r="AL76" s="81"/>
      <c r="AM76" s="81"/>
      <c r="AN76" s="81"/>
    </row>
    <row r="77" spans="3:40" x14ac:dyDescent="0.2">
      <c r="C77" s="89" t="str">
        <f>'MP Calculations'!D104</f>
        <v>2060-61</v>
      </c>
      <c r="D77" s="104" t="str">
        <f>IF(LEFT($C77,4)*1&lt;LEFT('General inputs'!$I$16,4)+'General inputs'!$H$38,SUM(G77,J77,M77,P77,S77,V77,Y77,AB77,AE77,AH77),"")</f>
        <v/>
      </c>
      <c r="E77" s="81"/>
      <c r="F77" s="43"/>
      <c r="G77" s="104">
        <f t="shared" si="21"/>
        <v>0</v>
      </c>
      <c r="H77" s="81"/>
      <c r="I77" s="43"/>
      <c r="J77" s="104">
        <f t="shared" si="22"/>
        <v>0</v>
      </c>
      <c r="K77" s="81"/>
      <c r="L77" s="43"/>
      <c r="M77" s="104">
        <f t="shared" si="23"/>
        <v>0</v>
      </c>
      <c r="N77" s="81"/>
      <c r="O77" s="43"/>
      <c r="P77" s="104">
        <f t="shared" si="24"/>
        <v>0</v>
      </c>
      <c r="Q77" s="81"/>
      <c r="R77" s="43"/>
      <c r="S77" s="104">
        <f t="shared" si="25"/>
        <v>0</v>
      </c>
      <c r="T77" s="81"/>
      <c r="U77" s="43"/>
      <c r="V77" s="104">
        <f t="shared" si="26"/>
        <v>0</v>
      </c>
      <c r="W77" s="81"/>
      <c r="X77" s="43"/>
      <c r="Y77" s="104">
        <f t="shared" si="27"/>
        <v>0</v>
      </c>
      <c r="Z77" s="81"/>
      <c r="AA77" s="43"/>
      <c r="AB77" s="104">
        <f t="shared" si="28"/>
        <v>0</v>
      </c>
      <c r="AC77" s="81"/>
      <c r="AD77" s="43"/>
      <c r="AE77" s="104">
        <f t="shared" si="29"/>
        <v>0</v>
      </c>
      <c r="AF77" s="81"/>
      <c r="AG77" s="43"/>
      <c r="AH77" s="104">
        <f t="shared" si="30"/>
        <v>0</v>
      </c>
      <c r="AI77" s="81"/>
      <c r="AL77" s="81"/>
      <c r="AM77" s="81"/>
      <c r="AN77" s="81"/>
    </row>
    <row r="78" spans="3:40" x14ac:dyDescent="0.2">
      <c r="C78" s="89" t="str">
        <f>'MP Calculations'!D105</f>
        <v>2061-62</v>
      </c>
      <c r="D78" s="104" t="str">
        <f>IF(LEFT($C78,4)*1&lt;LEFT('General inputs'!$I$16,4)+'General inputs'!$H$38,SUM(G78,J78,M78,P78,S78,V78,Y78,AB78,AE78,AH78),"")</f>
        <v/>
      </c>
      <c r="E78" s="81"/>
      <c r="F78" s="43"/>
      <c r="G78" s="104">
        <f t="shared" si="21"/>
        <v>0</v>
      </c>
      <c r="H78" s="81"/>
      <c r="I78" s="43"/>
      <c r="J78" s="104">
        <f t="shared" si="22"/>
        <v>0</v>
      </c>
      <c r="K78" s="81"/>
      <c r="L78" s="43"/>
      <c r="M78" s="104">
        <f t="shared" si="23"/>
        <v>0</v>
      </c>
      <c r="N78" s="81"/>
      <c r="O78" s="43"/>
      <c r="P78" s="104">
        <f t="shared" si="24"/>
        <v>0</v>
      </c>
      <c r="Q78" s="81"/>
      <c r="R78" s="43"/>
      <c r="S78" s="104">
        <f t="shared" si="25"/>
        <v>0</v>
      </c>
      <c r="T78" s="81"/>
      <c r="U78" s="43"/>
      <c r="V78" s="104">
        <f t="shared" si="26"/>
        <v>0</v>
      </c>
      <c r="W78" s="81"/>
      <c r="X78" s="43"/>
      <c r="Y78" s="104">
        <f t="shared" si="27"/>
        <v>0</v>
      </c>
      <c r="Z78" s="81"/>
      <c r="AA78" s="43"/>
      <c r="AB78" s="104">
        <f t="shared" si="28"/>
        <v>0</v>
      </c>
      <c r="AC78" s="81"/>
      <c r="AD78" s="43"/>
      <c r="AE78" s="104">
        <f t="shared" si="29"/>
        <v>0</v>
      </c>
      <c r="AF78" s="81"/>
      <c r="AG78" s="43"/>
      <c r="AH78" s="104">
        <f t="shared" si="30"/>
        <v>0</v>
      </c>
      <c r="AI78" s="81"/>
      <c r="AL78" s="81"/>
      <c r="AM78" s="81"/>
      <c r="AN78" s="81"/>
    </row>
    <row r="79" spans="3:40" x14ac:dyDescent="0.2">
      <c r="C79" s="89" t="str">
        <f>'MP Calculations'!D106</f>
        <v>2062-63</v>
      </c>
      <c r="D79" s="104" t="str">
        <f>IF(LEFT($C79,4)*1&lt;LEFT('General inputs'!$I$16,4)+'General inputs'!$H$38,SUM(G79,J79,M79,P79,S79,V79,Y79,AB79,AE79,AH79),"")</f>
        <v/>
      </c>
      <c r="E79" s="81"/>
      <c r="F79" s="43"/>
      <c r="G79" s="104">
        <f t="shared" si="21"/>
        <v>0</v>
      </c>
      <c r="H79" s="81"/>
      <c r="I79" s="43"/>
      <c r="J79" s="104">
        <f t="shared" si="22"/>
        <v>0</v>
      </c>
      <c r="K79" s="81"/>
      <c r="L79" s="43"/>
      <c r="M79" s="104">
        <f t="shared" si="23"/>
        <v>0</v>
      </c>
      <c r="N79" s="81"/>
      <c r="O79" s="43"/>
      <c r="P79" s="104">
        <f t="shared" si="24"/>
        <v>0</v>
      </c>
      <c r="Q79" s="81"/>
      <c r="R79" s="43"/>
      <c r="S79" s="104">
        <f t="shared" si="25"/>
        <v>0</v>
      </c>
      <c r="T79" s="81"/>
      <c r="U79" s="43"/>
      <c r="V79" s="104">
        <f t="shared" si="26"/>
        <v>0</v>
      </c>
      <c r="W79" s="81"/>
      <c r="X79" s="43"/>
      <c r="Y79" s="104">
        <f t="shared" si="27"/>
        <v>0</v>
      </c>
      <c r="Z79" s="81"/>
      <c r="AA79" s="43"/>
      <c r="AB79" s="104">
        <f t="shared" si="28"/>
        <v>0</v>
      </c>
      <c r="AC79" s="81"/>
      <c r="AD79" s="43"/>
      <c r="AE79" s="104">
        <f t="shared" si="29"/>
        <v>0</v>
      </c>
      <c r="AF79" s="81"/>
      <c r="AG79" s="43"/>
      <c r="AH79" s="104">
        <f t="shared" si="30"/>
        <v>0</v>
      </c>
      <c r="AI79" s="81"/>
      <c r="AL79" s="81"/>
      <c r="AM79" s="81"/>
      <c r="AN79" s="81"/>
    </row>
    <row r="80" spans="3:40" x14ac:dyDescent="0.2">
      <c r="C80" s="89" t="str">
        <f>'MP Calculations'!D107</f>
        <v>2063-64</v>
      </c>
      <c r="D80" s="104" t="str">
        <f>IF(LEFT($C80,4)*1&lt;LEFT('General inputs'!$I$16,4)+'General inputs'!$H$38,SUM(G80,J80,M80,P80,S80,V80,Y80,AB80,AE80,AH80),"")</f>
        <v/>
      </c>
      <c r="E80" s="81"/>
      <c r="F80" s="43"/>
      <c r="G80" s="104">
        <f t="shared" si="21"/>
        <v>0</v>
      </c>
      <c r="H80" s="81"/>
      <c r="I80" s="43"/>
      <c r="J80" s="104">
        <f t="shared" si="22"/>
        <v>0</v>
      </c>
      <c r="K80" s="81"/>
      <c r="L80" s="43"/>
      <c r="M80" s="104">
        <f t="shared" si="23"/>
        <v>0</v>
      </c>
      <c r="N80" s="81"/>
      <c r="O80" s="43"/>
      <c r="P80" s="104">
        <f t="shared" si="24"/>
        <v>0</v>
      </c>
      <c r="Q80" s="81"/>
      <c r="R80" s="43"/>
      <c r="S80" s="104">
        <f t="shared" si="25"/>
        <v>0</v>
      </c>
      <c r="T80" s="81"/>
      <c r="U80" s="43"/>
      <c r="V80" s="104">
        <f t="shared" si="26"/>
        <v>0</v>
      </c>
      <c r="W80" s="81"/>
      <c r="X80" s="43"/>
      <c r="Y80" s="104">
        <f t="shared" si="27"/>
        <v>0</v>
      </c>
      <c r="Z80" s="81"/>
      <c r="AA80" s="43"/>
      <c r="AB80" s="104">
        <f t="shared" si="28"/>
        <v>0</v>
      </c>
      <c r="AC80" s="81"/>
      <c r="AD80" s="43"/>
      <c r="AE80" s="104">
        <f t="shared" si="29"/>
        <v>0</v>
      </c>
      <c r="AF80" s="81"/>
      <c r="AG80" s="43"/>
      <c r="AH80" s="104">
        <f t="shared" si="30"/>
        <v>0</v>
      </c>
      <c r="AI80" s="81"/>
      <c r="AL80" s="81"/>
      <c r="AM80" s="81"/>
      <c r="AN80" s="81"/>
    </row>
    <row r="81" spans="3:40" x14ac:dyDescent="0.2">
      <c r="C81" s="89" t="str">
        <f>'MP Calculations'!D108</f>
        <v>2064-65</v>
      </c>
      <c r="D81" s="104" t="str">
        <f>IF(LEFT($C81,4)*1&lt;LEFT('General inputs'!$I$16,4)+'General inputs'!$H$38,SUM(G81,J81,M81,P81,S81,V81,Y81,AB81,AE81,AH81),"")</f>
        <v/>
      </c>
      <c r="E81" s="81"/>
      <c r="F81" s="43"/>
      <c r="G81" s="104">
        <f t="shared" si="21"/>
        <v>0</v>
      </c>
      <c r="H81" s="81"/>
      <c r="I81" s="43"/>
      <c r="J81" s="104">
        <f t="shared" si="22"/>
        <v>0</v>
      </c>
      <c r="K81" s="81"/>
      <c r="L81" s="43"/>
      <c r="M81" s="104">
        <f t="shared" si="23"/>
        <v>0</v>
      </c>
      <c r="N81" s="81"/>
      <c r="O81" s="43"/>
      <c r="P81" s="104">
        <f t="shared" si="24"/>
        <v>0</v>
      </c>
      <c r="Q81" s="81"/>
      <c r="R81" s="43"/>
      <c r="S81" s="104">
        <f t="shared" si="25"/>
        <v>0</v>
      </c>
      <c r="T81" s="81"/>
      <c r="U81" s="43"/>
      <c r="V81" s="104">
        <f t="shared" si="26"/>
        <v>0</v>
      </c>
      <c r="W81" s="81"/>
      <c r="X81" s="43"/>
      <c r="Y81" s="104">
        <f t="shared" si="27"/>
        <v>0</v>
      </c>
      <c r="Z81" s="81"/>
      <c r="AA81" s="43"/>
      <c r="AB81" s="104">
        <f t="shared" si="28"/>
        <v>0</v>
      </c>
      <c r="AC81" s="81"/>
      <c r="AD81" s="43"/>
      <c r="AE81" s="104">
        <f t="shared" si="29"/>
        <v>0</v>
      </c>
      <c r="AF81" s="81"/>
      <c r="AG81" s="43"/>
      <c r="AH81" s="104">
        <f t="shared" si="30"/>
        <v>0</v>
      </c>
      <c r="AI81" s="81"/>
      <c r="AL81" s="81"/>
      <c r="AM81" s="81"/>
      <c r="AN81" s="81"/>
    </row>
    <row r="82" spans="3:40" x14ac:dyDescent="0.2">
      <c r="C82" s="89" t="str">
        <f>'MP Calculations'!D109</f>
        <v>2065-66</v>
      </c>
      <c r="D82" s="104" t="str">
        <f>IF(LEFT($C82,4)*1&lt;LEFT('General inputs'!$I$16,4)+'General inputs'!$H$38,SUM(G82,J82,M82,P82,S82,V82,Y82,AB82,AE82,AH82),"")</f>
        <v/>
      </c>
      <c r="E82" s="81"/>
      <c r="F82" s="43"/>
      <c r="G82" s="104">
        <f t="shared" si="21"/>
        <v>0</v>
      </c>
      <c r="H82" s="81"/>
      <c r="I82" s="43"/>
      <c r="J82" s="104">
        <f t="shared" si="22"/>
        <v>0</v>
      </c>
      <c r="K82" s="81"/>
      <c r="L82" s="43"/>
      <c r="M82" s="104">
        <f t="shared" si="23"/>
        <v>0</v>
      </c>
      <c r="N82" s="81"/>
      <c r="O82" s="43"/>
      <c r="P82" s="104">
        <f t="shared" si="24"/>
        <v>0</v>
      </c>
      <c r="Q82" s="81"/>
      <c r="R82" s="43"/>
      <c r="S82" s="104">
        <f t="shared" si="25"/>
        <v>0</v>
      </c>
      <c r="T82" s="81"/>
      <c r="U82" s="43"/>
      <c r="V82" s="104">
        <f t="shared" si="26"/>
        <v>0</v>
      </c>
      <c r="W82" s="81"/>
      <c r="X82" s="43"/>
      <c r="Y82" s="104">
        <f t="shared" si="27"/>
        <v>0</v>
      </c>
      <c r="Z82" s="81"/>
      <c r="AA82" s="43"/>
      <c r="AB82" s="104">
        <f t="shared" si="28"/>
        <v>0</v>
      </c>
      <c r="AC82" s="81"/>
      <c r="AD82" s="43"/>
      <c r="AE82" s="104">
        <f t="shared" si="29"/>
        <v>0</v>
      </c>
      <c r="AF82" s="81"/>
      <c r="AG82" s="43"/>
      <c r="AH82" s="104">
        <f t="shared" si="30"/>
        <v>0</v>
      </c>
      <c r="AI82" s="81"/>
      <c r="AL82" s="81"/>
      <c r="AM82" s="81"/>
      <c r="AN82" s="81"/>
    </row>
    <row r="83" spans="3:40" x14ac:dyDescent="0.2">
      <c r="C83" s="89" t="str">
        <f>'MP Calculations'!D110</f>
        <v>2066-67</v>
      </c>
      <c r="D83" s="104" t="str">
        <f>IF(LEFT($C83,4)*1&lt;LEFT('General inputs'!$I$16,4)+'General inputs'!$H$38,SUM(G83,J83,M83,P83,S83,V83,Y83,AB83,AE83,AH83),"")</f>
        <v/>
      </c>
      <c r="E83" s="81"/>
      <c r="F83" s="43"/>
      <c r="G83" s="104">
        <f t="shared" si="21"/>
        <v>0</v>
      </c>
      <c r="H83" s="81"/>
      <c r="I83" s="43"/>
      <c r="J83" s="104">
        <f t="shared" si="22"/>
        <v>0</v>
      </c>
      <c r="K83" s="81"/>
      <c r="L83" s="43"/>
      <c r="M83" s="104">
        <f t="shared" si="23"/>
        <v>0</v>
      </c>
      <c r="N83" s="81"/>
      <c r="O83" s="43"/>
      <c r="P83" s="104">
        <f t="shared" si="24"/>
        <v>0</v>
      </c>
      <c r="Q83" s="81"/>
      <c r="R83" s="43"/>
      <c r="S83" s="104">
        <f t="shared" si="25"/>
        <v>0</v>
      </c>
      <c r="T83" s="81"/>
      <c r="U83" s="43"/>
      <c r="V83" s="104">
        <f t="shared" si="26"/>
        <v>0</v>
      </c>
      <c r="W83" s="81"/>
      <c r="X83" s="43"/>
      <c r="Y83" s="104">
        <f t="shared" si="27"/>
        <v>0</v>
      </c>
      <c r="Z83" s="81"/>
      <c r="AA83" s="43"/>
      <c r="AB83" s="104">
        <f t="shared" si="28"/>
        <v>0</v>
      </c>
      <c r="AC83" s="81"/>
      <c r="AD83" s="43"/>
      <c r="AE83" s="104">
        <f t="shared" si="29"/>
        <v>0</v>
      </c>
      <c r="AF83" s="81"/>
      <c r="AG83" s="43"/>
      <c r="AH83" s="104">
        <f t="shared" si="30"/>
        <v>0</v>
      </c>
      <c r="AI83" s="81"/>
      <c r="AL83" s="81"/>
      <c r="AM83" s="81"/>
      <c r="AN83" s="81"/>
    </row>
    <row r="84" spans="3:40" x14ac:dyDescent="0.2">
      <c r="C84" s="89" t="str">
        <f>'MP Calculations'!D111</f>
        <v>2067-68</v>
      </c>
      <c r="D84" s="104" t="str">
        <f>IF(LEFT($C84,4)*1&lt;LEFT('General inputs'!$I$16,4)+'General inputs'!$H$38,SUM(G84,J84,M84,P84,S84,V84,Y84,AB84,AE84,AH84),"")</f>
        <v/>
      </c>
      <c r="E84" s="81"/>
      <c r="F84" s="43"/>
      <c r="G84" s="104">
        <f t="shared" si="21"/>
        <v>0</v>
      </c>
      <c r="H84" s="81"/>
      <c r="I84" s="43"/>
      <c r="J84" s="104">
        <f t="shared" si="22"/>
        <v>0</v>
      </c>
      <c r="K84" s="81"/>
      <c r="L84" s="43"/>
      <c r="M84" s="104">
        <f t="shared" si="23"/>
        <v>0</v>
      </c>
      <c r="N84" s="81"/>
      <c r="O84" s="43"/>
      <c r="P84" s="104">
        <f t="shared" si="24"/>
        <v>0</v>
      </c>
      <c r="Q84" s="81"/>
      <c r="R84" s="43"/>
      <c r="S84" s="104">
        <f t="shared" si="25"/>
        <v>0</v>
      </c>
      <c r="T84" s="81"/>
      <c r="U84" s="43"/>
      <c r="V84" s="104">
        <f t="shared" si="26"/>
        <v>0</v>
      </c>
      <c r="W84" s="81"/>
      <c r="X84" s="43"/>
      <c r="Y84" s="104">
        <f t="shared" si="27"/>
        <v>0</v>
      </c>
      <c r="Z84" s="81"/>
      <c r="AA84" s="43"/>
      <c r="AB84" s="104">
        <f t="shared" si="28"/>
        <v>0</v>
      </c>
      <c r="AC84" s="81"/>
      <c r="AD84" s="43"/>
      <c r="AE84" s="104">
        <f t="shared" si="29"/>
        <v>0</v>
      </c>
      <c r="AF84" s="81"/>
      <c r="AG84" s="43"/>
      <c r="AH84" s="104">
        <f t="shared" si="30"/>
        <v>0</v>
      </c>
      <c r="AI84" s="81"/>
      <c r="AL84" s="81"/>
      <c r="AM84" s="81"/>
      <c r="AN84" s="81"/>
    </row>
    <row r="85" spans="3:40" x14ac:dyDescent="0.2">
      <c r="C85" s="89" t="str">
        <f>'MP Calculations'!D112</f>
        <v>2068-69</v>
      </c>
      <c r="D85" s="104" t="str">
        <f>IF(LEFT($C85,4)*1&lt;LEFT('General inputs'!$I$16,4)+'General inputs'!$H$38,SUM(G85,J85,M85,P85,S85,V85,Y85,AB85,AE85,AH85),"")</f>
        <v/>
      </c>
      <c r="E85" s="81"/>
      <c r="F85" s="43"/>
      <c r="G85" s="104">
        <f t="shared" si="21"/>
        <v>0</v>
      </c>
      <c r="H85" s="81"/>
      <c r="I85" s="43"/>
      <c r="J85" s="104">
        <f t="shared" si="22"/>
        <v>0</v>
      </c>
      <c r="K85" s="81"/>
      <c r="L85" s="43"/>
      <c r="M85" s="104">
        <f t="shared" si="23"/>
        <v>0</v>
      </c>
      <c r="N85" s="81"/>
      <c r="O85" s="43"/>
      <c r="P85" s="104">
        <f t="shared" si="24"/>
        <v>0</v>
      </c>
      <c r="Q85" s="81"/>
      <c r="R85" s="43"/>
      <c r="S85" s="104">
        <f t="shared" si="25"/>
        <v>0</v>
      </c>
      <c r="T85" s="81"/>
      <c r="U85" s="43"/>
      <c r="V85" s="104">
        <f t="shared" si="26"/>
        <v>0</v>
      </c>
      <c r="W85" s="81"/>
      <c r="X85" s="43"/>
      <c r="Y85" s="104">
        <f t="shared" si="27"/>
        <v>0</v>
      </c>
      <c r="Z85" s="81"/>
      <c r="AA85" s="43"/>
      <c r="AB85" s="104">
        <f t="shared" si="28"/>
        <v>0</v>
      </c>
      <c r="AC85" s="81"/>
      <c r="AD85" s="43"/>
      <c r="AE85" s="104">
        <f t="shared" si="29"/>
        <v>0</v>
      </c>
      <c r="AF85" s="81"/>
      <c r="AG85" s="43"/>
      <c r="AH85" s="104">
        <f t="shared" si="30"/>
        <v>0</v>
      </c>
      <c r="AI85" s="81"/>
      <c r="AL85" s="81"/>
      <c r="AM85" s="81"/>
      <c r="AN85" s="81"/>
    </row>
    <row r="86" spans="3:40" x14ac:dyDescent="0.2">
      <c r="C86" s="89" t="str">
        <f>'MP Calculations'!D113</f>
        <v>2069-70</v>
      </c>
      <c r="D86" s="104" t="str">
        <f>IF(LEFT($C86,4)*1&lt;LEFT('General inputs'!$I$16,4)+'General inputs'!$H$38,SUM(G86,J86,M86,P86,S86,V86,Y86,AB86,AE86,AH86),"")</f>
        <v/>
      </c>
      <c r="E86" s="81"/>
      <c r="F86" s="43"/>
      <c r="G86" s="104">
        <f t="shared" si="21"/>
        <v>0</v>
      </c>
      <c r="H86" s="81"/>
      <c r="I86" s="43"/>
      <c r="J86" s="104">
        <f t="shared" si="22"/>
        <v>0</v>
      </c>
      <c r="K86" s="81"/>
      <c r="L86" s="43"/>
      <c r="M86" s="104">
        <f t="shared" si="23"/>
        <v>0</v>
      </c>
      <c r="N86" s="81"/>
      <c r="O86" s="43"/>
      <c r="P86" s="104">
        <f t="shared" si="24"/>
        <v>0</v>
      </c>
      <c r="Q86" s="81"/>
      <c r="R86" s="43"/>
      <c r="S86" s="104">
        <f t="shared" si="25"/>
        <v>0</v>
      </c>
      <c r="T86" s="81"/>
      <c r="U86" s="43"/>
      <c r="V86" s="104">
        <f t="shared" si="26"/>
        <v>0</v>
      </c>
      <c r="W86" s="81"/>
      <c r="X86" s="43"/>
      <c r="Y86" s="104">
        <f t="shared" si="27"/>
        <v>0</v>
      </c>
      <c r="Z86" s="81"/>
      <c r="AA86" s="43"/>
      <c r="AB86" s="104">
        <f t="shared" si="28"/>
        <v>0</v>
      </c>
      <c r="AC86" s="81"/>
      <c r="AD86" s="43"/>
      <c r="AE86" s="104">
        <f t="shared" si="29"/>
        <v>0</v>
      </c>
      <c r="AF86" s="81"/>
      <c r="AG86" s="43"/>
      <c r="AH86" s="104">
        <f t="shared" si="30"/>
        <v>0</v>
      </c>
      <c r="AI86" s="81"/>
      <c r="AL86" s="81"/>
      <c r="AM86" s="81"/>
      <c r="AN86" s="81"/>
    </row>
    <row r="87" spans="3:40" x14ac:dyDescent="0.2">
      <c r="C87" s="89" t="str">
        <f>'MP Calculations'!D114</f>
        <v>2070-71</v>
      </c>
      <c r="D87" s="104" t="str">
        <f>IF(LEFT($C87,4)*1&lt;LEFT('General inputs'!$I$16,4)+'General inputs'!$H$38,SUM(G87,J87,M87,P87,S87,V87,Y87,AB87,AE87,AH87),"")</f>
        <v/>
      </c>
      <c r="E87" s="81"/>
      <c r="F87" s="43"/>
      <c r="G87" s="104">
        <f t="shared" si="21"/>
        <v>0</v>
      </c>
      <c r="H87" s="81"/>
      <c r="I87" s="43"/>
      <c r="J87" s="104">
        <f t="shared" si="22"/>
        <v>0</v>
      </c>
      <c r="K87" s="81"/>
      <c r="L87" s="43"/>
      <c r="M87" s="104">
        <f t="shared" si="23"/>
        <v>0</v>
      </c>
      <c r="N87" s="81"/>
      <c r="O87" s="43"/>
      <c r="P87" s="104">
        <f t="shared" si="24"/>
        <v>0</v>
      </c>
      <c r="Q87" s="81"/>
      <c r="R87" s="43"/>
      <c r="S87" s="104">
        <f t="shared" si="25"/>
        <v>0</v>
      </c>
      <c r="T87" s="81"/>
      <c r="U87" s="43"/>
      <c r="V87" s="104">
        <f t="shared" si="26"/>
        <v>0</v>
      </c>
      <c r="W87" s="81"/>
      <c r="X87" s="43"/>
      <c r="Y87" s="104">
        <f t="shared" si="27"/>
        <v>0</v>
      </c>
      <c r="Z87" s="81"/>
      <c r="AA87" s="43"/>
      <c r="AB87" s="104">
        <f t="shared" si="28"/>
        <v>0</v>
      </c>
      <c r="AC87" s="81"/>
      <c r="AD87" s="43"/>
      <c r="AE87" s="104">
        <f t="shared" si="29"/>
        <v>0</v>
      </c>
      <c r="AF87" s="81"/>
      <c r="AG87" s="43"/>
      <c r="AH87" s="104">
        <f t="shared" si="30"/>
        <v>0</v>
      </c>
      <c r="AI87" s="81"/>
      <c r="AL87" s="81"/>
      <c r="AM87" s="81"/>
      <c r="AN87" s="81"/>
    </row>
    <row r="88" spans="3:40" x14ac:dyDescent="0.2">
      <c r="C88" s="89" t="str">
        <f>'MP Calculations'!D115</f>
        <v>2071-72</v>
      </c>
      <c r="D88" s="104" t="str">
        <f>IF(LEFT($C88,4)*1&lt;LEFT('General inputs'!$I$16,4)+'General inputs'!$H$38,SUM(G88,J88,M88,P88,S88,V88,Y88,AB88,AE88,AH88),"")</f>
        <v/>
      </c>
      <c r="E88" s="81"/>
      <c r="F88" s="43"/>
      <c r="G88" s="104">
        <f t="shared" si="21"/>
        <v>0</v>
      </c>
      <c r="H88" s="81"/>
      <c r="I88" s="43"/>
      <c r="J88" s="104">
        <f t="shared" si="22"/>
        <v>0</v>
      </c>
      <c r="K88" s="81"/>
      <c r="L88" s="43"/>
      <c r="M88" s="104">
        <f t="shared" si="23"/>
        <v>0</v>
      </c>
      <c r="N88" s="81"/>
      <c r="O88" s="43"/>
      <c r="P88" s="104">
        <f t="shared" si="24"/>
        <v>0</v>
      </c>
      <c r="Q88" s="81"/>
      <c r="R88" s="43"/>
      <c r="S88" s="104">
        <f t="shared" si="25"/>
        <v>0</v>
      </c>
      <c r="T88" s="81"/>
      <c r="U88" s="43"/>
      <c r="V88" s="104">
        <f t="shared" si="26"/>
        <v>0</v>
      </c>
      <c r="W88" s="81"/>
      <c r="X88" s="43"/>
      <c r="Y88" s="104">
        <f t="shared" si="27"/>
        <v>0</v>
      </c>
      <c r="Z88" s="81"/>
      <c r="AA88" s="43"/>
      <c r="AB88" s="104">
        <f t="shared" si="28"/>
        <v>0</v>
      </c>
      <c r="AC88" s="81"/>
      <c r="AD88" s="43"/>
      <c r="AE88" s="104">
        <f t="shared" si="29"/>
        <v>0</v>
      </c>
      <c r="AF88" s="81"/>
      <c r="AG88" s="43"/>
      <c r="AH88" s="104">
        <f t="shared" si="30"/>
        <v>0</v>
      </c>
      <c r="AI88" s="81"/>
      <c r="AL88" s="81"/>
      <c r="AM88" s="81"/>
      <c r="AN88" s="81"/>
    </row>
    <row r="89" spans="3:40" x14ac:dyDescent="0.2">
      <c r="C89" s="89" t="str">
        <f>'MP Calculations'!D116</f>
        <v>2072-73</v>
      </c>
      <c r="D89" s="104" t="str">
        <f>IF(LEFT($C89,4)*1&lt;LEFT('General inputs'!$I$16,4)+'General inputs'!$H$38,SUM(G89,J89,M89,P89,S89,V89,Y89,AB89,AE89,AH89),"")</f>
        <v/>
      </c>
      <c r="E89" s="81"/>
      <c r="F89" s="43"/>
      <c r="G89" s="104">
        <f t="shared" si="21"/>
        <v>0</v>
      </c>
      <c r="H89" s="81"/>
      <c r="I89" s="43"/>
      <c r="J89" s="104">
        <f t="shared" si="22"/>
        <v>0</v>
      </c>
      <c r="K89" s="81"/>
      <c r="L89" s="43"/>
      <c r="M89" s="104">
        <f t="shared" si="23"/>
        <v>0</v>
      </c>
      <c r="N89" s="81"/>
      <c r="O89" s="43"/>
      <c r="P89" s="104">
        <f t="shared" si="24"/>
        <v>0</v>
      </c>
      <c r="Q89" s="81"/>
      <c r="R89" s="43"/>
      <c r="S89" s="104">
        <f t="shared" si="25"/>
        <v>0</v>
      </c>
      <c r="T89" s="81"/>
      <c r="U89" s="43"/>
      <c r="V89" s="104">
        <f t="shared" si="26"/>
        <v>0</v>
      </c>
      <c r="W89" s="81"/>
      <c r="X89" s="43"/>
      <c r="Y89" s="104">
        <f t="shared" si="27"/>
        <v>0</v>
      </c>
      <c r="Z89" s="81"/>
      <c r="AA89" s="43"/>
      <c r="AB89" s="104">
        <f t="shared" si="28"/>
        <v>0</v>
      </c>
      <c r="AC89" s="81"/>
      <c r="AD89" s="43"/>
      <c r="AE89" s="104">
        <f t="shared" si="29"/>
        <v>0</v>
      </c>
      <c r="AF89" s="81"/>
      <c r="AG89" s="43"/>
      <c r="AH89" s="104">
        <f t="shared" si="30"/>
        <v>0</v>
      </c>
      <c r="AI89" s="81"/>
      <c r="AL89" s="81"/>
      <c r="AM89" s="81"/>
      <c r="AN89" s="81"/>
    </row>
    <row r="90" spans="3:40" x14ac:dyDescent="0.2">
      <c r="C90" s="89" t="str">
        <f>'MP Calculations'!D117</f>
        <v>2073-74</v>
      </c>
      <c r="D90" s="104" t="str">
        <f>IF(LEFT($C90,4)*1&lt;LEFT('General inputs'!$I$16,4)+'General inputs'!$H$38,SUM(G90,J90,M90,P90,S90,V90,Y90,AB90,AE90,AH90),"")</f>
        <v/>
      </c>
      <c r="E90" s="81"/>
      <c r="F90" s="43"/>
      <c r="G90" s="104">
        <f t="shared" si="21"/>
        <v>0</v>
      </c>
      <c r="H90" s="81"/>
      <c r="I90" s="43"/>
      <c r="J90" s="104">
        <f t="shared" si="22"/>
        <v>0</v>
      </c>
      <c r="K90" s="81"/>
      <c r="L90" s="43"/>
      <c r="M90" s="104">
        <f t="shared" si="23"/>
        <v>0</v>
      </c>
      <c r="N90" s="81"/>
      <c r="O90" s="43"/>
      <c r="P90" s="104">
        <f t="shared" si="24"/>
        <v>0</v>
      </c>
      <c r="Q90" s="81"/>
      <c r="R90" s="43"/>
      <c r="S90" s="104">
        <f t="shared" si="25"/>
        <v>0</v>
      </c>
      <c r="T90" s="81"/>
      <c r="U90" s="43"/>
      <c r="V90" s="104">
        <f t="shared" si="26"/>
        <v>0</v>
      </c>
      <c r="W90" s="81"/>
      <c r="X90" s="43"/>
      <c r="Y90" s="104">
        <f t="shared" si="27"/>
        <v>0</v>
      </c>
      <c r="Z90" s="81"/>
      <c r="AA90" s="43"/>
      <c r="AB90" s="104">
        <f t="shared" si="28"/>
        <v>0</v>
      </c>
      <c r="AC90" s="81"/>
      <c r="AD90" s="43"/>
      <c r="AE90" s="104">
        <f t="shared" si="29"/>
        <v>0</v>
      </c>
      <c r="AF90" s="81"/>
      <c r="AG90" s="43"/>
      <c r="AH90" s="104">
        <f t="shared" si="30"/>
        <v>0</v>
      </c>
      <c r="AI90" s="81"/>
      <c r="AL90" s="81"/>
      <c r="AM90" s="81"/>
      <c r="AN90" s="81"/>
    </row>
    <row r="91" spans="3:40" x14ac:dyDescent="0.2">
      <c r="C91" s="89" t="str">
        <f>'MP Calculations'!D118</f>
        <v>2074-75</v>
      </c>
      <c r="D91" s="104" t="str">
        <f>IF(LEFT($C91,4)*1&lt;LEFT('General inputs'!$I$16,4)+'General inputs'!$H$38,SUM(G91,J91,M91,P91,S91,V91,Y91,AB91,AE91,AH91),"")</f>
        <v/>
      </c>
      <c r="E91" s="81"/>
      <c r="F91" s="43"/>
      <c r="G91" s="104">
        <f t="shared" si="21"/>
        <v>0</v>
      </c>
      <c r="H91" s="81"/>
      <c r="I91" s="43"/>
      <c r="J91" s="104">
        <f t="shared" si="22"/>
        <v>0</v>
      </c>
      <c r="K91" s="81"/>
      <c r="L91" s="43"/>
      <c r="M91" s="104">
        <f t="shared" si="23"/>
        <v>0</v>
      </c>
      <c r="N91" s="81"/>
      <c r="O91" s="43"/>
      <c r="P91" s="104">
        <f t="shared" si="24"/>
        <v>0</v>
      </c>
      <c r="Q91" s="81"/>
      <c r="R91" s="43"/>
      <c r="S91" s="104">
        <f t="shared" si="25"/>
        <v>0</v>
      </c>
      <c r="T91" s="81"/>
      <c r="U91" s="43"/>
      <c r="V91" s="104">
        <f t="shared" si="26"/>
        <v>0</v>
      </c>
      <c r="W91" s="81"/>
      <c r="X91" s="43"/>
      <c r="Y91" s="104">
        <f t="shared" si="27"/>
        <v>0</v>
      </c>
      <c r="Z91" s="81"/>
      <c r="AA91" s="43"/>
      <c r="AB91" s="104">
        <f t="shared" si="28"/>
        <v>0</v>
      </c>
      <c r="AC91" s="81"/>
      <c r="AD91" s="43"/>
      <c r="AE91" s="104">
        <f t="shared" si="29"/>
        <v>0</v>
      </c>
      <c r="AF91" s="81"/>
      <c r="AG91" s="43"/>
      <c r="AH91" s="104">
        <f t="shared" si="30"/>
        <v>0</v>
      </c>
      <c r="AI91" s="81"/>
      <c r="AL91" s="81"/>
      <c r="AM91" s="81"/>
      <c r="AN91" s="81"/>
    </row>
    <row r="92" spans="3:40" x14ac:dyDescent="0.2">
      <c r="C92" s="89" t="str">
        <f>'MP Calculations'!D119</f>
        <v>2075-76</v>
      </c>
      <c r="D92" s="104" t="str">
        <f>IF(LEFT($C92,4)*1&lt;LEFT('General inputs'!$I$16,4)+'General inputs'!$H$38,SUM(G92,J92,M92,P92,S92,V92,Y92,AB92,AE92,AH92),"")</f>
        <v/>
      </c>
      <c r="E92" s="81"/>
      <c r="F92" s="43"/>
      <c r="G92" s="104">
        <f t="shared" si="21"/>
        <v>0</v>
      </c>
      <c r="H92" s="81"/>
      <c r="I92" s="43"/>
      <c r="J92" s="104">
        <f t="shared" si="22"/>
        <v>0</v>
      </c>
      <c r="K92" s="81"/>
      <c r="L92" s="43"/>
      <c r="M92" s="104">
        <f t="shared" si="23"/>
        <v>0</v>
      </c>
      <c r="N92" s="81"/>
      <c r="O92" s="43"/>
      <c r="P92" s="104">
        <f t="shared" si="24"/>
        <v>0</v>
      </c>
      <c r="Q92" s="81"/>
      <c r="R92" s="43"/>
      <c r="S92" s="104">
        <f t="shared" si="25"/>
        <v>0</v>
      </c>
      <c r="T92" s="81"/>
      <c r="U92" s="43"/>
      <c r="V92" s="104">
        <f t="shared" si="26"/>
        <v>0</v>
      </c>
      <c r="W92" s="81"/>
      <c r="X92" s="43"/>
      <c r="Y92" s="104">
        <f t="shared" si="27"/>
        <v>0</v>
      </c>
      <c r="Z92" s="81"/>
      <c r="AA92" s="43"/>
      <c r="AB92" s="104">
        <f t="shared" si="28"/>
        <v>0</v>
      </c>
      <c r="AC92" s="81"/>
      <c r="AD92" s="43"/>
      <c r="AE92" s="104">
        <f t="shared" si="29"/>
        <v>0</v>
      </c>
      <c r="AF92" s="81"/>
      <c r="AG92" s="43"/>
      <c r="AH92" s="104">
        <f t="shared" si="30"/>
        <v>0</v>
      </c>
      <c r="AI92" s="81"/>
      <c r="AL92" s="81"/>
      <c r="AM92" s="81"/>
      <c r="AN92" s="81"/>
    </row>
    <row r="93" spans="3:40" x14ac:dyDescent="0.2">
      <c r="C93" s="89" t="str">
        <f>'MP Calculations'!D120</f>
        <v>2076-77</v>
      </c>
      <c r="D93" s="104" t="str">
        <f>IF(LEFT($C93,4)*1&lt;LEFT('General inputs'!$I$16,4)+'General inputs'!$H$38,SUM(G93,J93,M93,P93,S93,V93,Y93,AB93,AE93,AH93),"")</f>
        <v/>
      </c>
      <c r="E93" s="81"/>
      <c r="F93" s="43"/>
      <c r="G93" s="104">
        <f t="shared" si="21"/>
        <v>0</v>
      </c>
      <c r="H93" s="81"/>
      <c r="I93" s="43"/>
      <c r="J93" s="104">
        <f t="shared" si="22"/>
        <v>0</v>
      </c>
      <c r="K93" s="81"/>
      <c r="L93" s="43"/>
      <c r="M93" s="104">
        <f t="shared" si="23"/>
        <v>0</v>
      </c>
      <c r="N93" s="81"/>
      <c r="O93" s="43"/>
      <c r="P93" s="104">
        <f t="shared" si="24"/>
        <v>0</v>
      </c>
      <c r="Q93" s="81"/>
      <c r="R93" s="43"/>
      <c r="S93" s="104">
        <f t="shared" si="25"/>
        <v>0</v>
      </c>
      <c r="T93" s="81"/>
      <c r="U93" s="43"/>
      <c r="V93" s="104">
        <f t="shared" si="26"/>
        <v>0</v>
      </c>
      <c r="W93" s="81"/>
      <c r="X93" s="43"/>
      <c r="Y93" s="104">
        <f t="shared" si="27"/>
        <v>0</v>
      </c>
      <c r="Z93" s="81"/>
      <c r="AA93" s="43"/>
      <c r="AB93" s="104">
        <f t="shared" si="28"/>
        <v>0</v>
      </c>
      <c r="AC93" s="81"/>
      <c r="AD93" s="43"/>
      <c r="AE93" s="104">
        <f t="shared" si="29"/>
        <v>0</v>
      </c>
      <c r="AF93" s="81"/>
      <c r="AG93" s="43"/>
      <c r="AH93" s="104">
        <f t="shared" si="30"/>
        <v>0</v>
      </c>
      <c r="AI93" s="81"/>
      <c r="AL93" s="81"/>
      <c r="AM93" s="81"/>
      <c r="AN93" s="81"/>
    </row>
    <row r="94" spans="3:40" x14ac:dyDescent="0.2">
      <c r="C94" s="89" t="str">
        <f>'MP Calculations'!D121</f>
        <v>2077-78</v>
      </c>
      <c r="D94" s="104" t="str">
        <f>IF(LEFT($C94,4)*1&lt;LEFT('General inputs'!$I$16,4)+'General inputs'!$H$38,SUM(G94,J94,M94,P94,S94,V94,Y94,AB94,AE94,AH94),"")</f>
        <v/>
      </c>
      <c r="E94" s="81"/>
      <c r="F94" s="43"/>
      <c r="G94" s="104">
        <f t="shared" si="21"/>
        <v>0</v>
      </c>
      <c r="H94" s="81"/>
      <c r="I94" s="43"/>
      <c r="J94" s="104">
        <f t="shared" si="22"/>
        <v>0</v>
      </c>
      <c r="K94" s="81"/>
      <c r="L94" s="43"/>
      <c r="M94" s="104">
        <f t="shared" si="23"/>
        <v>0</v>
      </c>
      <c r="N94" s="81"/>
      <c r="O94" s="43"/>
      <c r="P94" s="104">
        <f t="shared" si="24"/>
        <v>0</v>
      </c>
      <c r="Q94" s="81"/>
      <c r="R94" s="43"/>
      <c r="S94" s="104">
        <f t="shared" si="25"/>
        <v>0</v>
      </c>
      <c r="T94" s="81"/>
      <c r="U94" s="43"/>
      <c r="V94" s="104">
        <f t="shared" si="26"/>
        <v>0</v>
      </c>
      <c r="W94" s="81"/>
      <c r="X94" s="43"/>
      <c r="Y94" s="104">
        <f t="shared" si="27"/>
        <v>0</v>
      </c>
      <c r="Z94" s="81"/>
      <c r="AA94" s="43"/>
      <c r="AB94" s="104">
        <f t="shared" si="28"/>
        <v>0</v>
      </c>
      <c r="AC94" s="81"/>
      <c r="AD94" s="43"/>
      <c r="AE94" s="104">
        <f t="shared" si="29"/>
        <v>0</v>
      </c>
      <c r="AF94" s="81"/>
      <c r="AG94" s="43"/>
      <c r="AH94" s="104">
        <f t="shared" si="30"/>
        <v>0</v>
      </c>
      <c r="AI94" s="81"/>
      <c r="AL94" s="81"/>
      <c r="AM94" s="81"/>
      <c r="AN94" s="81"/>
    </row>
    <row r="95" spans="3:40" x14ac:dyDescent="0.2">
      <c r="C95" s="89" t="str">
        <f>'MP Calculations'!D122</f>
        <v>2078-79</v>
      </c>
      <c r="D95" s="104" t="str">
        <f>IF(LEFT($C95,4)*1&lt;LEFT('General inputs'!$I$16,4)+'General inputs'!$H$38,SUM(G95,J95,M95,P95,S95,V95,Y95,AB95,AE95,AH95),"")</f>
        <v/>
      </c>
      <c r="E95" s="81"/>
      <c r="F95" s="43"/>
      <c r="G95" s="104">
        <f t="shared" si="21"/>
        <v>0</v>
      </c>
      <c r="H95" s="81"/>
      <c r="I95" s="43"/>
      <c r="J95" s="104">
        <f t="shared" si="22"/>
        <v>0</v>
      </c>
      <c r="K95" s="81"/>
      <c r="L95" s="43"/>
      <c r="M95" s="104">
        <f t="shared" si="23"/>
        <v>0</v>
      </c>
      <c r="N95" s="81"/>
      <c r="O95" s="43"/>
      <c r="P95" s="104">
        <f t="shared" si="24"/>
        <v>0</v>
      </c>
      <c r="Q95" s="81"/>
      <c r="R95" s="43"/>
      <c r="S95" s="104">
        <f t="shared" si="25"/>
        <v>0</v>
      </c>
      <c r="T95" s="81"/>
      <c r="U95" s="43"/>
      <c r="V95" s="104">
        <f t="shared" si="26"/>
        <v>0</v>
      </c>
      <c r="W95" s="81"/>
      <c r="X95" s="43"/>
      <c r="Y95" s="104">
        <f t="shared" si="27"/>
        <v>0</v>
      </c>
      <c r="Z95" s="81"/>
      <c r="AA95" s="43"/>
      <c r="AB95" s="104">
        <f t="shared" si="28"/>
        <v>0</v>
      </c>
      <c r="AC95" s="81"/>
      <c r="AD95" s="43"/>
      <c r="AE95" s="104">
        <f t="shared" si="29"/>
        <v>0</v>
      </c>
      <c r="AF95" s="81"/>
      <c r="AG95" s="43"/>
      <c r="AH95" s="104">
        <f t="shared" si="30"/>
        <v>0</v>
      </c>
      <c r="AI95" s="81"/>
      <c r="AL95" s="81"/>
      <c r="AM95" s="81"/>
      <c r="AN95" s="81"/>
    </row>
    <row r="96" spans="3:40" x14ac:dyDescent="0.2">
      <c r="C96" s="89" t="str">
        <f>'MP Calculations'!D123</f>
        <v>2079-80</v>
      </c>
      <c r="D96" s="104" t="str">
        <f>IF(LEFT($C96,4)*1&lt;LEFT('General inputs'!$I$16,4)+'General inputs'!$H$38,SUM(G96,J96,M96,P96,S96,V96,Y96,AB96,AE96,AH96),"")</f>
        <v/>
      </c>
      <c r="E96" s="81"/>
      <c r="F96" s="43"/>
      <c r="G96" s="104">
        <f t="shared" si="21"/>
        <v>0</v>
      </c>
      <c r="H96" s="81"/>
      <c r="I96" s="43"/>
      <c r="J96" s="104">
        <f t="shared" si="22"/>
        <v>0</v>
      </c>
      <c r="K96" s="81"/>
      <c r="L96" s="43"/>
      <c r="M96" s="104">
        <f t="shared" si="23"/>
        <v>0</v>
      </c>
      <c r="N96" s="81"/>
      <c r="O96" s="43"/>
      <c r="P96" s="104">
        <f t="shared" si="24"/>
        <v>0</v>
      </c>
      <c r="Q96" s="81"/>
      <c r="R96" s="43"/>
      <c r="S96" s="104">
        <f t="shared" si="25"/>
        <v>0</v>
      </c>
      <c r="T96" s="81"/>
      <c r="U96" s="43"/>
      <c r="V96" s="104">
        <f t="shared" si="26"/>
        <v>0</v>
      </c>
      <c r="W96" s="81"/>
      <c r="X96" s="43"/>
      <c r="Y96" s="104">
        <f t="shared" si="27"/>
        <v>0</v>
      </c>
      <c r="Z96" s="81"/>
      <c r="AA96" s="43"/>
      <c r="AB96" s="104">
        <f t="shared" si="28"/>
        <v>0</v>
      </c>
      <c r="AC96" s="81"/>
      <c r="AD96" s="43"/>
      <c r="AE96" s="104">
        <f t="shared" si="29"/>
        <v>0</v>
      </c>
      <c r="AF96" s="81"/>
      <c r="AG96" s="43"/>
      <c r="AH96" s="104">
        <f t="shared" si="30"/>
        <v>0</v>
      </c>
      <c r="AI96" s="81"/>
      <c r="AL96" s="81"/>
      <c r="AM96" s="81"/>
      <c r="AN96" s="81"/>
    </row>
    <row r="97" spans="3:40" x14ac:dyDescent="0.2">
      <c r="C97" s="89" t="str">
        <f>'MP Calculations'!D124</f>
        <v>2080-81</v>
      </c>
      <c r="D97" s="104" t="str">
        <f>IF(LEFT($C97,4)*1&lt;LEFT('General inputs'!$I$16,4)+'General inputs'!$H$38,SUM(G97,J97,M97,P97,S97,V97,Y97,AB97,AE97,AH97),"")</f>
        <v/>
      </c>
      <c r="E97" s="81"/>
      <c r="F97" s="43"/>
      <c r="G97" s="104">
        <f t="shared" si="21"/>
        <v>0</v>
      </c>
      <c r="H97" s="81"/>
      <c r="I97" s="43"/>
      <c r="J97" s="104">
        <f t="shared" si="22"/>
        <v>0</v>
      </c>
      <c r="K97" s="81"/>
      <c r="L97" s="43"/>
      <c r="M97" s="104">
        <f t="shared" si="23"/>
        <v>0</v>
      </c>
      <c r="N97" s="81"/>
      <c r="O97" s="43"/>
      <c r="P97" s="104">
        <f t="shared" si="24"/>
        <v>0</v>
      </c>
      <c r="Q97" s="81"/>
      <c r="R97" s="43"/>
      <c r="S97" s="104">
        <f t="shared" si="25"/>
        <v>0</v>
      </c>
      <c r="T97" s="81"/>
      <c r="U97" s="43"/>
      <c r="V97" s="104">
        <f t="shared" si="26"/>
        <v>0</v>
      </c>
      <c r="W97" s="81"/>
      <c r="X97" s="43"/>
      <c r="Y97" s="104">
        <f t="shared" si="27"/>
        <v>0</v>
      </c>
      <c r="Z97" s="81"/>
      <c r="AA97" s="43"/>
      <c r="AB97" s="104">
        <f t="shared" si="28"/>
        <v>0</v>
      </c>
      <c r="AC97" s="81"/>
      <c r="AD97" s="43"/>
      <c r="AE97" s="104">
        <f t="shared" si="29"/>
        <v>0</v>
      </c>
      <c r="AF97" s="81"/>
      <c r="AG97" s="43"/>
      <c r="AH97" s="104">
        <f t="shared" si="30"/>
        <v>0</v>
      </c>
      <c r="AI97" s="81"/>
      <c r="AL97" s="81"/>
      <c r="AM97" s="81"/>
      <c r="AN97" s="81"/>
    </row>
    <row r="98" spans="3:40" x14ac:dyDescent="0.2">
      <c r="C98" s="89" t="str">
        <f>'MP Calculations'!D125</f>
        <v>2081-82</v>
      </c>
      <c r="D98" s="104" t="str">
        <f>IF(LEFT($C98,4)*1&lt;LEFT('General inputs'!$I$16,4)+'General inputs'!$H$38,SUM(G98,J98,M98,P98,S98,V98,Y98,AB98,AE98,AH98),"")</f>
        <v/>
      </c>
      <c r="E98" s="81"/>
      <c r="F98" s="43"/>
      <c r="G98" s="104">
        <f t="shared" si="21"/>
        <v>0</v>
      </c>
      <c r="H98" s="81"/>
      <c r="I98" s="43"/>
      <c r="J98" s="104">
        <f t="shared" si="22"/>
        <v>0</v>
      </c>
      <c r="K98" s="81"/>
      <c r="L98" s="43"/>
      <c r="M98" s="104">
        <f t="shared" si="23"/>
        <v>0</v>
      </c>
      <c r="N98" s="81"/>
      <c r="O98" s="43"/>
      <c r="P98" s="104">
        <f t="shared" si="24"/>
        <v>0</v>
      </c>
      <c r="Q98" s="81"/>
      <c r="R98" s="43"/>
      <c r="S98" s="104">
        <f t="shared" si="25"/>
        <v>0</v>
      </c>
      <c r="T98" s="81"/>
      <c r="U98" s="43"/>
      <c r="V98" s="104">
        <f t="shared" si="26"/>
        <v>0</v>
      </c>
      <c r="W98" s="81"/>
      <c r="X98" s="43"/>
      <c r="Y98" s="104">
        <f t="shared" si="27"/>
        <v>0</v>
      </c>
      <c r="Z98" s="81"/>
      <c r="AA98" s="43"/>
      <c r="AB98" s="104">
        <f t="shared" si="28"/>
        <v>0</v>
      </c>
      <c r="AC98" s="81"/>
      <c r="AD98" s="43"/>
      <c r="AE98" s="104">
        <f t="shared" si="29"/>
        <v>0</v>
      </c>
      <c r="AF98" s="81"/>
      <c r="AG98" s="43"/>
      <c r="AH98" s="104">
        <f t="shared" si="30"/>
        <v>0</v>
      </c>
      <c r="AI98" s="81"/>
      <c r="AL98" s="81"/>
      <c r="AM98" s="81"/>
      <c r="AN98" s="81"/>
    </row>
    <row r="99" spans="3:40" x14ac:dyDescent="0.2">
      <c r="C99" s="89" t="str">
        <f>'MP Calculations'!D126</f>
        <v>2082-83</v>
      </c>
      <c r="D99" s="104" t="str">
        <f>IF(LEFT($C99,4)*1&lt;LEFT('General inputs'!$I$16,4)+'General inputs'!$H$38,SUM(G99,J99,M99,P99,S99,V99,Y99,AB99,AE99,AH99),"")</f>
        <v/>
      </c>
      <c r="E99" s="81"/>
      <c r="F99" s="43"/>
      <c r="G99" s="104">
        <f t="shared" si="21"/>
        <v>0</v>
      </c>
      <c r="H99" s="81"/>
      <c r="I99" s="43"/>
      <c r="J99" s="104">
        <f t="shared" si="22"/>
        <v>0</v>
      </c>
      <c r="K99" s="81"/>
      <c r="L99" s="43"/>
      <c r="M99" s="104">
        <f t="shared" si="23"/>
        <v>0</v>
      </c>
      <c r="N99" s="81"/>
      <c r="O99" s="43"/>
      <c r="P99" s="104">
        <f t="shared" si="24"/>
        <v>0</v>
      </c>
      <c r="Q99" s="81"/>
      <c r="R99" s="43"/>
      <c r="S99" s="104">
        <f t="shared" si="25"/>
        <v>0</v>
      </c>
      <c r="T99" s="81"/>
      <c r="U99" s="43"/>
      <c r="V99" s="104">
        <f t="shared" si="26"/>
        <v>0</v>
      </c>
      <c r="W99" s="81"/>
      <c r="X99" s="43"/>
      <c r="Y99" s="104">
        <f t="shared" si="27"/>
        <v>0</v>
      </c>
      <c r="Z99" s="81"/>
      <c r="AA99" s="43"/>
      <c r="AB99" s="104">
        <f t="shared" si="28"/>
        <v>0</v>
      </c>
      <c r="AC99" s="81"/>
      <c r="AD99" s="43"/>
      <c r="AE99" s="104">
        <f t="shared" si="29"/>
        <v>0</v>
      </c>
      <c r="AF99" s="81"/>
      <c r="AG99" s="43"/>
      <c r="AH99" s="104">
        <f t="shared" si="30"/>
        <v>0</v>
      </c>
      <c r="AI99" s="81"/>
      <c r="AL99" s="81"/>
      <c r="AM99" s="81"/>
      <c r="AN99" s="81"/>
    </row>
    <row r="100" spans="3:40" x14ac:dyDescent="0.2">
      <c r="C100" s="89" t="str">
        <f>'MP Calculations'!D127</f>
        <v>2083-84</v>
      </c>
      <c r="D100" s="104" t="str">
        <f>IF(LEFT($C100,4)*1&lt;LEFT('General inputs'!$I$16,4)+'General inputs'!$H$38,SUM(G100,J100,M100,P100,S100,V100,Y100,AB100,AE100,AH100),"")</f>
        <v/>
      </c>
      <c r="E100" s="81"/>
      <c r="F100" s="43"/>
      <c r="G100" s="104">
        <f t="shared" si="21"/>
        <v>0</v>
      </c>
      <c r="H100" s="81"/>
      <c r="I100" s="43"/>
      <c r="J100" s="104">
        <f t="shared" si="22"/>
        <v>0</v>
      </c>
      <c r="K100" s="81"/>
      <c r="L100" s="43"/>
      <c r="M100" s="104">
        <f t="shared" si="23"/>
        <v>0</v>
      </c>
      <c r="N100" s="81"/>
      <c r="O100" s="43"/>
      <c r="P100" s="104">
        <f t="shared" si="24"/>
        <v>0</v>
      </c>
      <c r="Q100" s="81"/>
      <c r="R100" s="43"/>
      <c r="S100" s="104">
        <f t="shared" si="25"/>
        <v>0</v>
      </c>
      <c r="T100" s="81"/>
      <c r="U100" s="43"/>
      <c r="V100" s="104">
        <f t="shared" si="26"/>
        <v>0</v>
      </c>
      <c r="W100" s="81"/>
      <c r="X100" s="43"/>
      <c r="Y100" s="104">
        <f t="shared" si="27"/>
        <v>0</v>
      </c>
      <c r="Z100" s="81"/>
      <c r="AA100" s="43"/>
      <c r="AB100" s="104">
        <f t="shared" si="28"/>
        <v>0</v>
      </c>
      <c r="AC100" s="81"/>
      <c r="AD100" s="43"/>
      <c r="AE100" s="104">
        <f t="shared" si="29"/>
        <v>0</v>
      </c>
      <c r="AF100" s="81"/>
      <c r="AG100" s="43"/>
      <c r="AH100" s="104">
        <f t="shared" si="30"/>
        <v>0</v>
      </c>
      <c r="AI100" s="81"/>
      <c r="AL100" s="81"/>
      <c r="AM100" s="81"/>
      <c r="AN100" s="81"/>
    </row>
    <row r="101" spans="3:40" x14ac:dyDescent="0.2">
      <c r="C101" s="89" t="str">
        <f>'MP Calculations'!D128</f>
        <v>2084-85</v>
      </c>
      <c r="D101" s="104" t="str">
        <f>IF(LEFT($C101,4)*1&lt;LEFT('General inputs'!$I$16,4)+'General inputs'!$H$38,SUM(G101,J101,M101,P101,S101,V101,Y101,AB101,AE101,AH101),"")</f>
        <v/>
      </c>
      <c r="E101" s="81"/>
      <c r="F101" s="43"/>
      <c r="G101" s="104">
        <f t="shared" si="21"/>
        <v>0</v>
      </c>
      <c r="H101" s="81"/>
      <c r="I101" s="43"/>
      <c r="J101" s="104">
        <f t="shared" si="22"/>
        <v>0</v>
      </c>
      <c r="K101" s="81"/>
      <c r="L101" s="43"/>
      <c r="M101" s="104">
        <f t="shared" si="23"/>
        <v>0</v>
      </c>
      <c r="N101" s="81"/>
      <c r="O101" s="43"/>
      <c r="P101" s="104">
        <f t="shared" si="24"/>
        <v>0</v>
      </c>
      <c r="Q101" s="81"/>
      <c r="R101" s="43"/>
      <c r="S101" s="104">
        <f t="shared" si="25"/>
        <v>0</v>
      </c>
      <c r="T101" s="81"/>
      <c r="U101" s="43"/>
      <c r="V101" s="104">
        <f t="shared" si="26"/>
        <v>0</v>
      </c>
      <c r="W101" s="81"/>
      <c r="X101" s="43"/>
      <c r="Y101" s="104">
        <f t="shared" si="27"/>
        <v>0</v>
      </c>
      <c r="Z101" s="81"/>
      <c r="AA101" s="43"/>
      <c r="AB101" s="104">
        <f t="shared" si="28"/>
        <v>0</v>
      </c>
      <c r="AC101" s="81"/>
      <c r="AD101" s="43"/>
      <c r="AE101" s="104">
        <f t="shared" si="29"/>
        <v>0</v>
      </c>
      <c r="AF101" s="81"/>
      <c r="AG101" s="43"/>
      <c r="AH101" s="104">
        <f t="shared" si="30"/>
        <v>0</v>
      </c>
      <c r="AI101" s="81"/>
      <c r="AL101" s="81"/>
      <c r="AM101" s="81"/>
      <c r="AN101" s="81"/>
    </row>
    <row r="102" spans="3:40" x14ac:dyDescent="0.2">
      <c r="C102" s="89" t="str">
        <f>'MP Calculations'!D129</f>
        <v>2085-86</v>
      </c>
      <c r="D102" s="104" t="str">
        <f>IF(LEFT($C102,4)*1&lt;LEFT('General inputs'!$I$16,4)+'General inputs'!$H$38,SUM(G102,J102,M102,P102,S102,V102,Y102,AB102,AE102,AH102),"")</f>
        <v/>
      </c>
      <c r="E102" s="81"/>
      <c r="F102" s="43"/>
      <c r="G102" s="104">
        <f t="shared" si="21"/>
        <v>0</v>
      </c>
      <c r="H102" s="81"/>
      <c r="I102" s="43"/>
      <c r="J102" s="104">
        <f t="shared" si="22"/>
        <v>0</v>
      </c>
      <c r="K102" s="81"/>
      <c r="L102" s="43"/>
      <c r="M102" s="104">
        <f t="shared" si="23"/>
        <v>0</v>
      </c>
      <c r="N102" s="81"/>
      <c r="O102" s="43"/>
      <c r="P102" s="104">
        <f t="shared" si="24"/>
        <v>0</v>
      </c>
      <c r="Q102" s="81"/>
      <c r="R102" s="43"/>
      <c r="S102" s="104">
        <f t="shared" si="25"/>
        <v>0</v>
      </c>
      <c r="T102" s="81"/>
      <c r="U102" s="43"/>
      <c r="V102" s="104">
        <f t="shared" si="26"/>
        <v>0</v>
      </c>
      <c r="W102" s="81"/>
      <c r="X102" s="43"/>
      <c r="Y102" s="104">
        <f t="shared" si="27"/>
        <v>0</v>
      </c>
      <c r="Z102" s="81"/>
      <c r="AA102" s="43"/>
      <c r="AB102" s="104">
        <f t="shared" si="28"/>
        <v>0</v>
      </c>
      <c r="AC102" s="81"/>
      <c r="AD102" s="43"/>
      <c r="AE102" s="104">
        <f t="shared" si="29"/>
        <v>0</v>
      </c>
      <c r="AF102" s="81"/>
      <c r="AG102" s="43"/>
      <c r="AH102" s="104">
        <f t="shared" si="30"/>
        <v>0</v>
      </c>
      <c r="AI102" s="81"/>
      <c r="AL102" s="81"/>
      <c r="AM102" s="81"/>
      <c r="AN102" s="81"/>
    </row>
    <row r="103" spans="3:40" x14ac:dyDescent="0.2">
      <c r="D103" s="49"/>
      <c r="E103" s="1"/>
      <c r="F103" s="49"/>
      <c r="G103" s="49"/>
      <c r="I103" s="49"/>
      <c r="J103" s="49"/>
      <c r="L103" s="49"/>
      <c r="M103" s="49"/>
      <c r="O103" s="49"/>
      <c r="P103" s="49"/>
      <c r="R103" s="49"/>
      <c r="S103" s="49"/>
      <c r="U103" s="49"/>
      <c r="V103" s="49"/>
      <c r="X103" s="49"/>
      <c r="Y103" s="49"/>
      <c r="AA103" s="49"/>
      <c r="AB103" s="49"/>
      <c r="AD103" s="49"/>
      <c r="AE103" s="49"/>
      <c r="AG103" s="49"/>
      <c r="AH103" s="49"/>
    </row>
  </sheetData>
  <sheetProtection algorithmName="SHA-512" hashValue="9qVM8bbvPUqn53ZE+led9H3qI/yKegpCHpK6j1OMHPqZlGThBu0zeJzEDKPlLu5bjPJcL9siU0+PtnsRW3Bhug==" saltValue="csIxWWhh1+DcFHGu3aLfAw==" spinCount="100000" sheet="1" objects="1" scenarios="1"/>
  <mergeCells count="8">
    <mergeCell ref="AD8:AE8"/>
    <mergeCell ref="AG8:AH8"/>
    <mergeCell ref="L8:M8"/>
    <mergeCell ref="O8:P8"/>
    <mergeCell ref="R8:S8"/>
    <mergeCell ref="U8:V8"/>
    <mergeCell ref="X8:Y8"/>
    <mergeCell ref="AA8:AB8"/>
  </mergeCells>
  <dataValidations count="1">
    <dataValidation type="list" allowBlank="1" showInputMessage="1" showErrorMessage="1" sqref="O9 R9 U9 X9 AA9 AD9 AG9 L9" xr:uid="{00000000-0002-0000-0800-000000000000}">
      <formula1>$AJ$12:$AJ$19</formula1>
    </dataValidation>
  </dataValidations>
  <pageMargins left="0.7" right="0.7" top="0.75" bottom="0.75" header="0.3" footer="0.3"/>
  <pageSetup paperSize="9" orientation="portrait" horizontalDpi="200" verticalDpi="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60" id="{9AED8FE6-1E3F-40FA-BC8D-6814ADDD04B9}">
            <xm:f>LEFT($C12,4)*1&gt;LEFT('General inputs'!$I$16,4)+'General inputs'!$H$38-1</xm:f>
            <x14:dxf>
              <fill>
                <patternFill>
                  <bgColor rgb="FFDDDDDD"/>
                </patternFill>
              </fill>
            </x14:dxf>
          </x14:cfRule>
          <xm:sqref>D12:D102</xm:sqref>
        </x14:conditionalFormatting>
        <x14:conditionalFormatting xmlns:xm="http://schemas.microsoft.com/office/excel/2006/main">
          <x14:cfRule type="expression" priority="49" id="{95E9D61C-41DD-450B-B9C3-0D029F26CA69}">
            <xm:f>LEFT($C12,4)*1&gt;LEFT('General inputs'!$I$16,4)*1+'General inputs'!$H$38-1</xm:f>
            <x14:dxf>
              <fill>
                <patternFill>
                  <bgColor rgb="FFDDDDDD"/>
                </patternFill>
              </fill>
            </x14:dxf>
          </x14:cfRule>
          <xm:sqref>F12:F102 I12:I102 L12:L102 O12:O102 R12:R102 U12:U102 X12:X102 AA12:AA102 AD12:AD102 AG12:AG102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theme="7" tint="0.79998168889431442"/>
  </sheetPr>
  <dimension ref="C3:Z76"/>
  <sheetViews>
    <sheetView showGridLines="0" topLeftCell="Q16" zoomScaleNormal="100" workbookViewId="0">
      <selection activeCell="Q35" sqref="Q35"/>
    </sheetView>
  </sheetViews>
  <sheetFormatPr defaultRowHeight="11.4" x14ac:dyDescent="0.2"/>
  <cols>
    <col min="1" max="2" width="2.75" customWidth="1"/>
    <col min="3" max="3" width="5.75" customWidth="1"/>
    <col min="5" max="5" width="18" customWidth="1"/>
    <col min="6" max="6" width="11.375" bestFit="1" customWidth="1"/>
    <col min="7" max="7" width="13.375" customWidth="1"/>
    <col min="8" max="8" width="23" customWidth="1"/>
    <col min="11" max="11" width="16" customWidth="1"/>
    <col min="13" max="13" width="20.625" customWidth="1"/>
    <col min="16" max="16" width="11.125" bestFit="1" customWidth="1"/>
    <col min="17" max="17" width="15.25" customWidth="1"/>
    <col min="18" max="18" width="16.125" customWidth="1"/>
    <col min="19" max="19" width="12.625" bestFit="1" customWidth="1"/>
    <col min="20" max="20" width="12.625" customWidth="1"/>
    <col min="21" max="21" width="14.375" customWidth="1"/>
    <col min="22" max="22" width="18.25" customWidth="1"/>
    <col min="23" max="23" width="13.625" customWidth="1"/>
    <col min="24" max="24" width="28.75" bestFit="1" customWidth="1"/>
    <col min="26" max="26" width="13.75" bestFit="1" customWidth="1"/>
  </cols>
  <sheetData>
    <row r="3" spans="3:7" ht="21" x14ac:dyDescent="0.4">
      <c r="C3" s="139" t="s">
        <v>105</v>
      </c>
    </row>
    <row r="6" spans="3:7" x14ac:dyDescent="0.2">
      <c r="C6" t="s">
        <v>181</v>
      </c>
      <c r="G6" s="207" t="s">
        <v>246</v>
      </c>
    </row>
    <row r="8" spans="3:7" ht="15" x14ac:dyDescent="0.35">
      <c r="C8" t="s">
        <v>65</v>
      </c>
    </row>
    <row r="10" spans="3:7" x14ac:dyDescent="0.2">
      <c r="C10" t="s">
        <v>58</v>
      </c>
    </row>
    <row r="12" spans="3:7" ht="15" x14ac:dyDescent="0.35">
      <c r="C12" s="37" t="s">
        <v>60</v>
      </c>
      <c r="D12" s="197" t="s">
        <v>184</v>
      </c>
    </row>
    <row r="13" spans="3:7" ht="15" x14ac:dyDescent="0.35">
      <c r="C13" s="37" t="s">
        <v>61</v>
      </c>
      <c r="D13" s="197" t="s">
        <v>185</v>
      </c>
      <c r="F13" s="2"/>
    </row>
    <row r="15" spans="3:7" x14ac:dyDescent="0.2">
      <c r="C15" t="str">
        <f ca="1">"The corresponding time series should be manually entered or linked to the following ranges in the "&amp;MID(CELL("filename",'MP Calculations'!$A$1),FIND("]",CELL("filename",'MP Calculations'!$A$1))+1,255)&amp;" worksheet. "</f>
        <v xml:space="preserve">The corresponding time series should be manually entered or linked to the following ranges in the MP Calculations worksheet. </v>
      </c>
    </row>
    <row r="17" spans="3:11" ht="15" x14ac:dyDescent="0.35">
      <c r="C17" s="53" t="s">
        <v>62</v>
      </c>
      <c r="D17" s="173" t="str">
        <f>ADDRESS(ROW(INDEX('MP Calculations'!$Q$39:$Q$129,MATCH('General inputs'!$I$16,'MP Calculations'!$D$39:$D$129))),COLUMN(INDEX('MP Calculations'!$Q$39:$Q$129,MATCH('General inputs'!$I$16,'MP Calculations'!$D$39:$D$129))))&amp;":"&amp;ADDRESS(ROW(INDEX('MP Calculations'!$Q$39:$Q$129,MATCH(LEFT('General inputs'!$I$16,4)+'General inputs'!$H$38-1&amp;"-"&amp;RIGHT('General inputs'!$I$16,2)+'General inputs'!$H$38-1,'MP Calculations'!$D$39:$D$129))),COLUMN(INDEX('MP Calculations'!$Q$39:$Q$129,MATCH('General inputs'!$I$16,'MP Calculations'!$D$39:$D$129))))</f>
        <v>$Q$70:$Q$99</v>
      </c>
      <c r="E17" s="174"/>
    </row>
    <row r="18" spans="3:11" ht="15" x14ac:dyDescent="0.35">
      <c r="C18" s="53" t="s">
        <v>63</v>
      </c>
      <c r="D18" s="173" t="str">
        <f>ADDRESS(ROW(INDEX('MP Calculations'!$T$39:$T$129,MATCH('General inputs'!$I$16,'MP Calculations'!$D$39:$D$129))),COLUMN(INDEX('MP Calculations'!$T$39:$T$129,MATCH('General inputs'!$I$16,'MP Calculations'!$D$39:$D$129))))&amp;":"&amp;ADDRESS(ROW(INDEX('MP Calculations'!$T$39:$T$129,MATCH(LEFT('General inputs'!$I$16,4)+'General inputs'!$H$38-1&amp;"-"&amp;RIGHT('General inputs'!$I$16,2)+'General inputs'!$H$38-1,'MP Calculations'!$D$39:$D$129))),COLUMN(INDEX('MP Calculations'!$T$39:$T$129,MATCH('General inputs'!$I$16,'MP Calculations'!$D$39:$D$129))))</f>
        <v>$T$70:$T$99</v>
      </c>
      <c r="E18" s="174"/>
    </row>
    <row r="19" spans="3:11" x14ac:dyDescent="0.2">
      <c r="C19" s="37"/>
    </row>
    <row r="20" spans="3:11" ht="15" x14ac:dyDescent="0.35">
      <c r="C20" t="s">
        <v>79</v>
      </c>
      <c r="G20" t="s">
        <v>80</v>
      </c>
      <c r="H20" s="175" t="str">
        <f>'General inputs'!I16</f>
        <v>2026-27</v>
      </c>
      <c r="J20" t="s">
        <v>81</v>
      </c>
      <c r="K20" s="176" t="str">
        <f>LEFT(H20,4)+'General inputs'!$H$38-1&amp;"-"&amp;RIGHT(H20,2)+'General inputs'!$H$38-1</f>
        <v>2055-56</v>
      </c>
    </row>
    <row r="21" spans="3:11" x14ac:dyDescent="0.2">
      <c r="C21" s="37"/>
    </row>
    <row r="22" spans="3:11" x14ac:dyDescent="0.2">
      <c r="C22" s="74" t="s">
        <v>118</v>
      </c>
    </row>
    <row r="23" spans="3:11" x14ac:dyDescent="0.2">
      <c r="C23" s="74"/>
      <c r="D23" s="74" t="s">
        <v>119</v>
      </c>
    </row>
    <row r="24" spans="3:11" x14ac:dyDescent="0.2">
      <c r="C24" s="74"/>
      <c r="D24" s="74" t="str">
        <f ca="1">"All calculations on the worksheet need to be converted into "&amp;'General inputs'!$H$42&amp;", $"&amp;'General inputs'!$I$40&amp;" before being linked into the "&amp;MID(CELL("filename",'MP Calculations'!$A$1),FIND("]",CELL("filename",'MP Calculations'!$A$1))+1,255)&amp;"."</f>
        <v>All calculations on the worksheet need to be converted into $, $2026-27 before being linked into the MP Calculations.</v>
      </c>
    </row>
    <row r="25" spans="3:11" x14ac:dyDescent="0.2">
      <c r="C25" s="74"/>
      <c r="D25" s="74" t="s">
        <v>225</v>
      </c>
    </row>
    <row r="26" spans="3:11" x14ac:dyDescent="0.2">
      <c r="C26" s="74"/>
      <c r="D26" s="212" t="s">
        <v>227</v>
      </c>
    </row>
    <row r="27" spans="3:11" x14ac:dyDescent="0.2">
      <c r="C27" s="74"/>
      <c r="D27" s="212" t="s">
        <v>226</v>
      </c>
    </row>
    <row r="28" spans="3:11" x14ac:dyDescent="0.2">
      <c r="C28" s="74"/>
      <c r="D28" s="74" t="s">
        <v>228</v>
      </c>
    </row>
    <row r="29" spans="3:11" x14ac:dyDescent="0.2">
      <c r="C29" s="74"/>
      <c r="D29" s="212" t="s">
        <v>229</v>
      </c>
    </row>
    <row r="30" spans="3:11" x14ac:dyDescent="0.2">
      <c r="C30" s="74"/>
      <c r="D30" s="212" t="s">
        <v>230</v>
      </c>
    </row>
    <row r="32" spans="3:11" s="81" customFormat="1" x14ac:dyDescent="0.2">
      <c r="C32" s="81" t="s">
        <v>67</v>
      </c>
    </row>
    <row r="36" spans="3:26" ht="13.2" x14ac:dyDescent="0.25">
      <c r="C36" s="278"/>
      <c r="D36" s="278"/>
      <c r="E36" s="279" t="s">
        <v>508</v>
      </c>
      <c r="F36" s="81"/>
      <c r="G36" s="81"/>
      <c r="H36" s="81"/>
      <c r="I36" s="81"/>
      <c r="J36" s="279" t="s">
        <v>509</v>
      </c>
      <c r="K36" s="81"/>
      <c r="L36" s="81"/>
      <c r="M36" s="81"/>
      <c r="N36" s="81"/>
      <c r="O36" s="81"/>
    </row>
    <row r="37" spans="3:26" ht="13.8" thickBot="1" x14ac:dyDescent="0.3">
      <c r="C37" s="278"/>
      <c r="D37" s="280" t="s">
        <v>21</v>
      </c>
      <c r="E37" s="281" t="s">
        <v>19</v>
      </c>
      <c r="F37" s="281"/>
      <c r="G37" s="281"/>
      <c r="H37" s="282"/>
      <c r="I37" s="81"/>
      <c r="J37" s="280" t="s">
        <v>21</v>
      </c>
      <c r="K37" s="281" t="s">
        <v>510</v>
      </c>
      <c r="L37" s="281"/>
      <c r="M37" s="281" t="s">
        <v>511</v>
      </c>
      <c r="N37" s="282"/>
      <c r="O37" s="81"/>
      <c r="P37" s="1"/>
      <c r="Q37" s="307"/>
      <c r="R37" s="1"/>
      <c r="S37" s="308"/>
      <c r="T37" s="1"/>
      <c r="U37" s="309"/>
      <c r="V37" s="1"/>
      <c r="W37" s="308"/>
      <c r="X37" s="310"/>
      <c r="Y37" s="1"/>
      <c r="Z37" s="1"/>
    </row>
    <row r="38" spans="3:26" ht="13.2" x14ac:dyDescent="0.25">
      <c r="C38" s="278">
        <v>-5</v>
      </c>
      <c r="D38" s="278" t="s">
        <v>41</v>
      </c>
      <c r="E38" s="283">
        <v>0</v>
      </c>
      <c r="F38" s="275"/>
      <c r="G38" s="275"/>
      <c r="H38" s="301"/>
      <c r="I38" s="81"/>
      <c r="J38" s="278" t="s">
        <v>41</v>
      </c>
      <c r="K38" s="302">
        <v>0</v>
      </c>
      <c r="L38" s="283"/>
      <c r="M38" s="302">
        <v>0</v>
      </c>
      <c r="N38" s="276"/>
      <c r="O38" s="81"/>
      <c r="P38" s="275"/>
      <c r="Q38" s="311"/>
      <c r="R38" s="1"/>
      <c r="S38" s="312"/>
      <c r="T38" s="312"/>
      <c r="U38" s="309"/>
      <c r="V38" s="313"/>
      <c r="W38" s="314"/>
      <c r="X38" s="315"/>
      <c r="Y38" s="1"/>
      <c r="Z38" s="313"/>
    </row>
    <row r="39" spans="3:26" ht="13.2" x14ac:dyDescent="0.25">
      <c r="C39" s="278">
        <v>-4</v>
      </c>
      <c r="D39" s="278" t="s">
        <v>42</v>
      </c>
      <c r="E39" s="283">
        <v>0</v>
      </c>
      <c r="F39" s="275"/>
      <c r="G39" s="275"/>
      <c r="H39" s="301"/>
      <c r="I39" s="81"/>
      <c r="J39" s="278" t="s">
        <v>42</v>
      </c>
      <c r="K39" s="302">
        <v>0</v>
      </c>
      <c r="L39" s="283"/>
      <c r="M39" s="302">
        <v>0</v>
      </c>
      <c r="N39" s="276"/>
      <c r="O39" s="81"/>
      <c r="P39" s="275"/>
      <c r="Q39" s="311"/>
      <c r="R39" s="1"/>
      <c r="S39" s="312"/>
      <c r="T39" s="312"/>
      <c r="U39" s="309"/>
      <c r="V39" s="313"/>
      <c r="W39" s="314"/>
      <c r="X39" s="315"/>
      <c r="Y39" s="1"/>
      <c r="Z39" s="313"/>
    </row>
    <row r="40" spans="3:26" ht="13.2" x14ac:dyDescent="0.25">
      <c r="C40" s="278">
        <v>-3</v>
      </c>
      <c r="D40" s="278" t="s">
        <v>43</v>
      </c>
      <c r="E40" s="283">
        <v>0</v>
      </c>
      <c r="F40" s="275"/>
      <c r="G40" s="275"/>
      <c r="H40" s="301"/>
      <c r="I40" s="81"/>
      <c r="J40" s="278" t="s">
        <v>43</v>
      </c>
      <c r="K40" s="302">
        <v>0</v>
      </c>
      <c r="L40" s="283"/>
      <c r="M40" s="302">
        <v>0</v>
      </c>
      <c r="N40" s="276"/>
      <c r="O40" s="81"/>
      <c r="P40" s="275"/>
      <c r="Q40" s="311"/>
      <c r="R40" s="1"/>
      <c r="S40" s="312"/>
      <c r="T40" s="312"/>
      <c r="U40" s="309"/>
      <c r="V40" s="313"/>
      <c r="W40" s="314"/>
      <c r="X40" s="315"/>
      <c r="Y40" s="1"/>
      <c r="Z40" s="313"/>
    </row>
    <row r="41" spans="3:26" ht="13.2" x14ac:dyDescent="0.25">
      <c r="C41" s="278">
        <v>-2</v>
      </c>
      <c r="D41" s="278" t="s">
        <v>44</v>
      </c>
      <c r="E41" s="283">
        <v>0</v>
      </c>
      <c r="F41" s="275"/>
      <c r="G41" s="275"/>
      <c r="H41" s="301"/>
      <c r="I41" s="81"/>
      <c r="J41" s="278" t="s">
        <v>44</v>
      </c>
      <c r="K41" s="302">
        <v>0</v>
      </c>
      <c r="L41" s="283"/>
      <c r="M41" s="302">
        <v>0</v>
      </c>
      <c r="N41" s="276"/>
      <c r="O41" s="81"/>
      <c r="P41" s="275"/>
      <c r="Q41" s="311"/>
      <c r="R41" s="1"/>
      <c r="S41" s="312"/>
      <c r="T41" s="312"/>
      <c r="U41" s="309"/>
      <c r="V41" s="313"/>
      <c r="W41" s="314"/>
      <c r="X41" s="315"/>
      <c r="Y41" s="1"/>
      <c r="Z41" s="313"/>
    </row>
    <row r="42" spans="3:26" ht="13.2" x14ac:dyDescent="0.25">
      <c r="C42" s="278">
        <v>-1</v>
      </c>
      <c r="D42" s="278" t="s">
        <v>45</v>
      </c>
      <c r="E42" s="283">
        <v>0</v>
      </c>
      <c r="F42" s="317"/>
      <c r="G42" s="316"/>
      <c r="H42" s="301"/>
      <c r="I42" s="81"/>
      <c r="J42" s="278" t="s">
        <v>45</v>
      </c>
      <c r="K42" s="302">
        <v>0</v>
      </c>
      <c r="L42" s="283"/>
      <c r="M42" s="302">
        <v>0</v>
      </c>
      <c r="N42" s="277"/>
      <c r="O42" s="81"/>
      <c r="P42" s="275"/>
      <c r="Q42" s="311"/>
      <c r="R42" s="1"/>
      <c r="S42" s="312"/>
      <c r="T42" s="312"/>
      <c r="U42" s="309"/>
      <c r="V42" s="313"/>
      <c r="W42" s="314"/>
      <c r="X42" s="315"/>
      <c r="Y42" s="1"/>
      <c r="Z42" s="313"/>
    </row>
    <row r="43" spans="3:26" ht="13.2" x14ac:dyDescent="0.25">
      <c r="C43" s="278">
        <v>0</v>
      </c>
      <c r="D43" s="278" t="s">
        <v>46</v>
      </c>
      <c r="E43" s="283">
        <v>1415277.0475363899</v>
      </c>
      <c r="F43" s="277"/>
      <c r="G43" s="277"/>
      <c r="H43" s="301"/>
      <c r="I43" s="81"/>
      <c r="J43" s="278" t="s">
        <v>46</v>
      </c>
      <c r="K43" s="302">
        <v>0</v>
      </c>
      <c r="L43" s="283"/>
      <c r="M43" s="302">
        <v>0</v>
      </c>
      <c r="N43" s="277"/>
      <c r="O43" s="81"/>
      <c r="P43" s="275"/>
      <c r="Q43" s="311"/>
      <c r="R43" s="1"/>
      <c r="S43" s="312"/>
      <c r="T43" s="312"/>
      <c r="U43" s="309"/>
      <c r="V43" s="313"/>
      <c r="W43" s="314"/>
      <c r="X43" s="315"/>
      <c r="Y43" s="1"/>
      <c r="Z43" s="313"/>
    </row>
    <row r="44" spans="3:26" ht="13.2" x14ac:dyDescent="0.25">
      <c r="C44" s="278">
        <v>1</v>
      </c>
      <c r="D44" s="278" t="s">
        <v>47</v>
      </c>
      <c r="E44" s="283">
        <v>7750625.9325387646</v>
      </c>
      <c r="F44" s="81"/>
      <c r="G44" s="81"/>
      <c r="H44" s="301"/>
      <c r="I44" s="81"/>
      <c r="J44" s="278" t="s">
        <v>47</v>
      </c>
      <c r="K44" s="302">
        <v>91362.356874390724</v>
      </c>
      <c r="L44" s="283"/>
      <c r="M44" s="302">
        <v>3431958.8502528006</v>
      </c>
      <c r="N44" s="81"/>
      <c r="O44" s="81"/>
      <c r="P44" s="275"/>
      <c r="Q44" s="311"/>
      <c r="R44" s="1"/>
      <c r="S44" s="312"/>
      <c r="T44" s="312"/>
      <c r="U44" s="309"/>
      <c r="V44" s="313"/>
      <c r="W44" s="314"/>
      <c r="X44" s="315"/>
      <c r="Y44" s="1"/>
      <c r="Z44" s="313"/>
    </row>
    <row r="45" spans="3:26" ht="13.2" x14ac:dyDescent="0.25">
      <c r="C45" s="278">
        <v>2</v>
      </c>
      <c r="D45" s="278" t="s">
        <v>48</v>
      </c>
      <c r="E45" s="283">
        <v>11378853.656623887</v>
      </c>
      <c r="F45" s="81"/>
      <c r="G45" s="81"/>
      <c r="H45" s="301"/>
      <c r="I45" s="81"/>
      <c r="J45" s="278" t="s">
        <v>48</v>
      </c>
      <c r="K45" s="302">
        <v>293609.85487422056</v>
      </c>
      <c r="L45" s="283"/>
      <c r="M45" s="302">
        <v>4690154.835849599</v>
      </c>
      <c r="N45" s="81"/>
      <c r="O45" s="81"/>
      <c r="P45" s="275"/>
      <c r="Q45" s="311"/>
      <c r="R45" s="1"/>
      <c r="S45" s="312"/>
      <c r="T45" s="312"/>
      <c r="U45" s="309"/>
      <c r="V45" s="313"/>
      <c r="W45" s="314"/>
      <c r="X45" s="315"/>
      <c r="Y45" s="1"/>
      <c r="Z45" s="313"/>
    </row>
    <row r="46" spans="3:26" ht="13.2" x14ac:dyDescent="0.25">
      <c r="C46" s="278">
        <v>3</v>
      </c>
      <c r="D46" s="278" t="s">
        <v>49</v>
      </c>
      <c r="E46" s="283">
        <v>11437413.799533792</v>
      </c>
      <c r="F46" s="81"/>
      <c r="G46" s="81"/>
      <c r="H46" s="301"/>
      <c r="I46" s="81"/>
      <c r="J46" s="278" t="s">
        <v>49</v>
      </c>
      <c r="K46" s="302">
        <v>550125.29508710292</v>
      </c>
      <c r="L46" s="283"/>
      <c r="M46" s="302">
        <v>6016608.992678402</v>
      </c>
      <c r="N46" s="81"/>
      <c r="O46" s="81"/>
      <c r="P46" s="275"/>
      <c r="Q46" s="311"/>
      <c r="R46" s="1"/>
      <c r="S46" s="312"/>
      <c r="T46" s="312"/>
      <c r="U46" s="309"/>
      <c r="V46" s="313"/>
      <c r="W46" s="314"/>
      <c r="X46" s="315"/>
      <c r="Y46" s="1"/>
      <c r="Z46" s="313"/>
    </row>
    <row r="47" spans="3:26" ht="13.2" x14ac:dyDescent="0.25">
      <c r="C47" s="278">
        <v>4</v>
      </c>
      <c r="D47" s="278" t="s">
        <v>50</v>
      </c>
      <c r="E47" s="283">
        <v>23269435.473320235</v>
      </c>
      <c r="F47" s="81"/>
      <c r="G47" s="81"/>
      <c r="H47" s="301"/>
      <c r="I47" s="81"/>
      <c r="J47" s="278" t="s">
        <v>50</v>
      </c>
      <c r="K47" s="302">
        <v>667305.85938289738</v>
      </c>
      <c r="L47" s="283"/>
      <c r="M47" s="302">
        <v>7411321.3207391994</v>
      </c>
      <c r="N47" s="81"/>
      <c r="O47" s="81"/>
      <c r="P47" s="275"/>
      <c r="Q47" s="311"/>
      <c r="R47" s="1"/>
      <c r="S47" s="312"/>
      <c r="T47" s="312"/>
      <c r="U47" s="309"/>
      <c r="V47" s="313"/>
      <c r="W47" s="314"/>
      <c r="X47" s="315"/>
      <c r="Y47" s="1"/>
      <c r="Z47" s="313"/>
    </row>
    <row r="48" spans="3:26" ht="13.2" x14ac:dyDescent="0.25">
      <c r="C48" s="278">
        <v>5</v>
      </c>
      <c r="D48" s="278" t="s">
        <v>512</v>
      </c>
      <c r="E48" s="283">
        <v>17924856.54248251</v>
      </c>
      <c r="F48" s="81"/>
      <c r="G48" s="81"/>
      <c r="H48" s="301"/>
      <c r="I48" s="81"/>
      <c r="J48" s="278" t="s">
        <v>512</v>
      </c>
      <c r="K48" s="302">
        <v>759051.6995193623</v>
      </c>
      <c r="L48" s="283"/>
      <c r="M48" s="302">
        <v>8645904.2999865916</v>
      </c>
      <c r="N48" s="81"/>
      <c r="O48" s="81"/>
      <c r="P48" s="275"/>
      <c r="Q48" s="311"/>
      <c r="R48" s="1"/>
      <c r="S48" s="312"/>
      <c r="T48" s="312"/>
      <c r="U48" s="309"/>
      <c r="V48" s="313"/>
      <c r="W48" s="314"/>
      <c r="X48" s="315"/>
      <c r="Y48" s="1"/>
      <c r="Z48" s="313"/>
    </row>
    <row r="49" spans="3:26" ht="13.2" x14ac:dyDescent="0.25">
      <c r="C49" s="278">
        <v>6</v>
      </c>
      <c r="D49" s="278" t="s">
        <v>513</v>
      </c>
      <c r="E49" s="283">
        <v>19942620.232610509</v>
      </c>
      <c r="F49" s="81"/>
      <c r="G49" s="81"/>
      <c r="H49" s="301"/>
      <c r="I49" s="81"/>
      <c r="J49" s="278" t="s">
        <v>513</v>
      </c>
      <c r="K49" s="302">
        <v>932397.37982034753</v>
      </c>
      <c r="L49" s="283"/>
      <c r="M49" s="302">
        <v>10394996.785487771</v>
      </c>
      <c r="N49" s="81"/>
      <c r="O49" s="81"/>
      <c r="P49" s="275"/>
      <c r="Q49" s="311"/>
      <c r="R49" s="1"/>
      <c r="S49" s="312"/>
      <c r="T49" s="312"/>
      <c r="U49" s="309"/>
      <c r="V49" s="313"/>
      <c r="W49" s="314"/>
      <c r="X49" s="315"/>
      <c r="Y49" s="1"/>
      <c r="Z49" s="313"/>
    </row>
    <row r="50" spans="3:26" ht="13.2" x14ac:dyDescent="0.25">
      <c r="C50" s="278">
        <v>7</v>
      </c>
      <c r="D50" s="278" t="s">
        <v>514</v>
      </c>
      <c r="E50" s="283">
        <v>23190632.610663652</v>
      </c>
      <c r="F50" s="81"/>
      <c r="G50" s="81"/>
      <c r="H50" s="301"/>
      <c r="I50" s="81"/>
      <c r="J50" s="278" t="s">
        <v>514</v>
      </c>
      <c r="K50" s="302">
        <v>1284769.0159552696</v>
      </c>
      <c r="L50" s="283"/>
      <c r="M50" s="302">
        <v>12144089.270988941</v>
      </c>
      <c r="N50" s="81"/>
      <c r="O50" s="81"/>
      <c r="P50" s="275"/>
      <c r="Q50" s="311"/>
      <c r="R50" s="1"/>
      <c r="S50" s="312"/>
      <c r="T50" s="312"/>
      <c r="U50" s="309"/>
      <c r="V50" s="313"/>
      <c r="W50" s="314"/>
      <c r="X50" s="315"/>
      <c r="Y50" s="1"/>
      <c r="Z50" s="313"/>
    </row>
    <row r="51" spans="3:26" ht="13.2" x14ac:dyDescent="0.25">
      <c r="C51" s="278">
        <v>8</v>
      </c>
      <c r="D51" s="278" t="s">
        <v>515</v>
      </c>
      <c r="E51" s="283">
        <v>24754912.764261793</v>
      </c>
      <c r="F51" s="81"/>
      <c r="G51" s="81"/>
      <c r="H51" s="301"/>
      <c r="I51" s="81"/>
      <c r="J51" s="278" t="s">
        <v>515</v>
      </c>
      <c r="K51" s="302">
        <v>1352633.1829145881</v>
      </c>
      <c r="L51" s="283"/>
      <c r="M51" s="302">
        <v>13893181.756490115</v>
      </c>
      <c r="N51" s="81"/>
      <c r="O51" s="81"/>
      <c r="P51" s="275"/>
      <c r="Q51" s="311"/>
      <c r="R51" s="1"/>
      <c r="S51" s="312"/>
      <c r="T51" s="312"/>
      <c r="U51" s="309"/>
      <c r="V51" s="313"/>
      <c r="W51" s="314"/>
      <c r="X51" s="315"/>
      <c r="Y51" s="1"/>
      <c r="Z51" s="313"/>
    </row>
    <row r="52" spans="3:26" ht="13.2" x14ac:dyDescent="0.25">
      <c r="C52" s="278">
        <v>9</v>
      </c>
      <c r="D52" s="278" t="s">
        <v>516</v>
      </c>
      <c r="E52" s="283">
        <v>27114413.275677066</v>
      </c>
      <c r="F52" s="81"/>
      <c r="G52" s="81"/>
      <c r="H52" s="301"/>
      <c r="I52" s="81"/>
      <c r="J52" s="278" t="s">
        <v>516</v>
      </c>
      <c r="K52" s="302">
        <v>1565006.43836813</v>
      </c>
      <c r="L52" s="283"/>
      <c r="M52" s="302">
        <v>15642274.241991289</v>
      </c>
      <c r="N52" s="81"/>
      <c r="O52" s="81"/>
      <c r="P52" s="275"/>
      <c r="Q52" s="311"/>
      <c r="R52" s="1"/>
      <c r="S52" s="312"/>
      <c r="T52" s="312"/>
      <c r="U52" s="309"/>
      <c r="V52" s="313"/>
      <c r="W52" s="314"/>
      <c r="X52" s="315"/>
      <c r="Y52" s="1"/>
      <c r="Z52" s="313"/>
    </row>
    <row r="53" spans="3:26" ht="13.2" x14ac:dyDescent="0.25">
      <c r="C53" s="278">
        <v>10</v>
      </c>
      <c r="D53" s="278" t="s">
        <v>517</v>
      </c>
      <c r="E53" s="283">
        <v>28736413.051522598</v>
      </c>
      <c r="F53" s="81"/>
      <c r="G53" s="81"/>
      <c r="H53" s="301"/>
      <c r="I53" s="81"/>
      <c r="J53" s="278" t="s">
        <v>517</v>
      </c>
      <c r="K53" s="302">
        <v>1676343.6624007646</v>
      </c>
      <c r="L53" s="283"/>
      <c r="M53" s="302">
        <v>17372376.789362296</v>
      </c>
      <c r="N53" s="81"/>
      <c r="O53" s="81"/>
      <c r="P53" s="275"/>
      <c r="Q53" s="311"/>
      <c r="R53" s="1"/>
      <c r="S53" s="312"/>
      <c r="T53" s="312"/>
      <c r="U53" s="309"/>
      <c r="V53" s="313"/>
      <c r="W53" s="314"/>
      <c r="X53" s="315"/>
      <c r="Y53" s="1"/>
      <c r="Z53" s="313"/>
    </row>
    <row r="54" spans="3:26" ht="13.2" x14ac:dyDescent="0.25">
      <c r="C54" s="278">
        <v>11</v>
      </c>
      <c r="D54" s="278" t="s">
        <v>518</v>
      </c>
      <c r="E54" s="283">
        <v>30641260.210651591</v>
      </c>
      <c r="F54" s="81"/>
      <c r="G54" s="81"/>
      <c r="H54" s="301"/>
      <c r="I54" s="81"/>
      <c r="J54" s="278" t="s">
        <v>518</v>
      </c>
      <c r="K54" s="302">
        <v>1863346.2950027138</v>
      </c>
      <c r="L54" s="283"/>
      <c r="M54" s="302">
        <v>18980133.283457801</v>
      </c>
      <c r="N54" s="81"/>
      <c r="P54" s="275"/>
      <c r="Q54" s="311"/>
      <c r="R54" s="1"/>
      <c r="S54" s="312"/>
      <c r="T54" s="312"/>
      <c r="U54" s="309"/>
      <c r="V54" s="313"/>
      <c r="W54" s="314"/>
      <c r="X54" s="315"/>
      <c r="Y54" s="1"/>
      <c r="Z54" s="313"/>
    </row>
    <row r="55" spans="3:26" ht="13.2" x14ac:dyDescent="0.25">
      <c r="C55" s="278">
        <v>12</v>
      </c>
      <c r="D55" s="278" t="s">
        <v>519</v>
      </c>
      <c r="E55" s="283">
        <v>32177124.352184549</v>
      </c>
      <c r="F55" s="81"/>
      <c r="G55" s="81"/>
      <c r="H55" s="301"/>
      <c r="I55" s="81"/>
      <c r="J55" s="278" t="s">
        <v>519</v>
      </c>
      <c r="K55" s="302">
        <v>2080271.8678899105</v>
      </c>
      <c r="L55" s="283"/>
      <c r="M55" s="302">
        <v>20587889.777553309</v>
      </c>
      <c r="N55" s="81"/>
      <c r="P55" s="275"/>
      <c r="Q55" s="311"/>
      <c r="R55" s="1"/>
      <c r="S55" s="312"/>
      <c r="T55" s="312"/>
      <c r="U55" s="309"/>
      <c r="V55" s="313"/>
      <c r="W55" s="314"/>
      <c r="X55" s="315"/>
      <c r="Y55" s="1"/>
      <c r="Z55" s="313"/>
    </row>
    <row r="56" spans="3:26" ht="13.2" x14ac:dyDescent="0.25">
      <c r="C56" s="278">
        <v>13</v>
      </c>
      <c r="D56" s="278" t="s">
        <v>520</v>
      </c>
      <c r="E56" s="283">
        <v>34155810.356281467</v>
      </c>
      <c r="F56" s="81"/>
      <c r="G56" s="81"/>
      <c r="H56" s="301"/>
      <c r="I56" s="81"/>
      <c r="J56" s="278" t="s">
        <v>520</v>
      </c>
      <c r="K56" s="302">
        <v>2243237.6346749291</v>
      </c>
      <c r="L56" s="283"/>
      <c r="M56" s="302">
        <v>22195646.271648813</v>
      </c>
      <c r="N56" s="81"/>
      <c r="P56" s="275"/>
      <c r="Q56" s="311"/>
      <c r="R56" s="1"/>
      <c r="S56" s="312"/>
      <c r="T56" s="312"/>
      <c r="U56" s="309"/>
      <c r="V56" s="313"/>
      <c r="W56" s="314"/>
      <c r="X56" s="315"/>
      <c r="Y56" s="1"/>
      <c r="Z56" s="313"/>
    </row>
    <row r="57" spans="3:26" ht="13.2" x14ac:dyDescent="0.25">
      <c r="C57" s="278">
        <v>14</v>
      </c>
      <c r="D57" s="278" t="s">
        <v>521</v>
      </c>
      <c r="E57" s="283">
        <v>37147531.602425255</v>
      </c>
      <c r="F57" s="81"/>
      <c r="G57" s="81"/>
      <c r="H57" s="301"/>
      <c r="I57" s="81"/>
      <c r="J57" s="278" t="s">
        <v>521</v>
      </c>
      <c r="K57" s="302">
        <v>2345556.8168349168</v>
      </c>
      <c r="L57" s="283"/>
      <c r="M57" s="302">
        <v>23803402.765744332</v>
      </c>
      <c r="N57" s="81"/>
      <c r="P57" s="275"/>
      <c r="Q57" s="311"/>
      <c r="R57" s="1"/>
      <c r="S57" s="312"/>
      <c r="T57" s="312"/>
      <c r="U57" s="309"/>
      <c r="V57" s="313"/>
      <c r="W57" s="314"/>
      <c r="X57" s="315"/>
      <c r="Y57" s="1"/>
      <c r="Z57" s="313"/>
    </row>
    <row r="58" spans="3:26" ht="13.2" x14ac:dyDescent="0.25">
      <c r="C58" s="278">
        <v>15</v>
      </c>
      <c r="D58" s="278" t="s">
        <v>522</v>
      </c>
      <c r="E58" s="283">
        <v>38721926.02828002</v>
      </c>
      <c r="F58" s="81"/>
      <c r="G58" s="81"/>
      <c r="H58" s="301"/>
      <c r="I58" s="81"/>
      <c r="J58" s="278" t="s">
        <v>522</v>
      </c>
      <c r="K58" s="302">
        <v>2444733.9103314583</v>
      </c>
      <c r="L58" s="283"/>
      <c r="M58" s="302">
        <v>25401664.290774748</v>
      </c>
      <c r="N58" s="81"/>
      <c r="P58" s="275"/>
      <c r="Q58" s="311"/>
      <c r="R58" s="1"/>
      <c r="S58" s="312"/>
      <c r="T58" s="312"/>
      <c r="U58" s="309"/>
      <c r="V58" s="313"/>
      <c r="W58" s="314"/>
      <c r="X58" s="315"/>
      <c r="Y58" s="1"/>
      <c r="Z58" s="313"/>
    </row>
    <row r="59" spans="3:26" ht="13.2" x14ac:dyDescent="0.25">
      <c r="C59" s="278">
        <v>16</v>
      </c>
      <c r="D59" s="278" t="s">
        <v>523</v>
      </c>
      <c r="E59" s="283">
        <v>40078676.816787273</v>
      </c>
      <c r="F59" s="81"/>
      <c r="G59" s="81"/>
      <c r="H59" s="301"/>
      <c r="I59" s="81"/>
      <c r="J59" s="278" t="s">
        <v>523</v>
      </c>
      <c r="K59" s="302">
        <v>2585924.3504198729</v>
      </c>
      <c r="L59" s="283"/>
      <c r="M59" s="302">
        <v>26481135.008134253</v>
      </c>
      <c r="N59" s="81"/>
      <c r="P59" s="275"/>
      <c r="Q59" s="311"/>
      <c r="R59" s="1"/>
      <c r="S59" s="312"/>
      <c r="T59" s="312"/>
      <c r="U59" s="309"/>
      <c r="V59" s="313"/>
      <c r="W59" s="314"/>
      <c r="X59" s="315"/>
      <c r="Y59" s="1"/>
      <c r="Z59" s="313"/>
    </row>
    <row r="60" spans="3:26" ht="13.2" x14ac:dyDescent="0.25">
      <c r="C60" s="278">
        <v>17</v>
      </c>
      <c r="D60" s="278" t="s">
        <v>524</v>
      </c>
      <c r="E60" s="283">
        <v>41634687.627567083</v>
      </c>
      <c r="F60" s="81"/>
      <c r="G60" s="81"/>
      <c r="H60" s="301"/>
      <c r="I60" s="81"/>
      <c r="J60" s="278" t="s">
        <v>524</v>
      </c>
      <c r="K60" s="302">
        <v>2684571.7646893263</v>
      </c>
      <c r="L60" s="283"/>
      <c r="M60" s="302">
        <v>27560605.725493766</v>
      </c>
      <c r="N60" s="81"/>
      <c r="P60" s="275"/>
      <c r="Q60" s="311"/>
      <c r="R60" s="1"/>
      <c r="S60" s="312"/>
      <c r="T60" s="312"/>
      <c r="U60" s="309"/>
      <c r="V60" s="313"/>
      <c r="W60" s="314"/>
      <c r="X60" s="315"/>
      <c r="Y60" s="1"/>
      <c r="Z60" s="313"/>
    </row>
    <row r="61" spans="3:26" ht="13.2" x14ac:dyDescent="0.25">
      <c r="C61" s="278">
        <v>18</v>
      </c>
      <c r="D61" s="278" t="s">
        <v>525</v>
      </c>
      <c r="E61" s="283">
        <v>43108276.054694824</v>
      </c>
      <c r="F61" s="81"/>
      <c r="G61" s="81"/>
      <c r="H61" s="301"/>
      <c r="I61" s="81"/>
      <c r="J61" s="278" t="s">
        <v>525</v>
      </c>
      <c r="K61" s="302">
        <v>2724006.4393752287</v>
      </c>
      <c r="L61" s="283"/>
      <c r="M61" s="302">
        <v>28640076.442853279</v>
      </c>
      <c r="N61" s="81"/>
      <c r="P61" s="275"/>
      <c r="Q61" s="311"/>
      <c r="R61" s="1"/>
      <c r="S61" s="312"/>
      <c r="T61" s="312"/>
      <c r="U61" s="309"/>
      <c r="V61" s="313"/>
      <c r="W61" s="314"/>
      <c r="X61" s="315"/>
      <c r="Y61" s="1"/>
      <c r="Z61" s="313"/>
    </row>
    <row r="62" spans="3:26" ht="13.2" x14ac:dyDescent="0.25">
      <c r="C62" s="278">
        <v>19</v>
      </c>
      <c r="D62" s="278" t="s">
        <v>526</v>
      </c>
      <c r="E62" s="283">
        <v>45853448.806333616</v>
      </c>
      <c r="F62" s="81"/>
      <c r="G62" s="81"/>
      <c r="H62" s="301"/>
      <c r="I62" s="81"/>
      <c r="J62" s="278" t="s">
        <v>526</v>
      </c>
      <c r="K62" s="302">
        <v>2920100.211832332</v>
      </c>
      <c r="L62" s="283"/>
      <c r="M62" s="302">
        <v>29719547.160212789</v>
      </c>
      <c r="N62" s="81"/>
      <c r="P62" s="275"/>
      <c r="Q62" s="311"/>
      <c r="R62" s="1"/>
      <c r="S62" s="312"/>
      <c r="T62" s="312"/>
      <c r="U62" s="309"/>
      <c r="V62" s="313"/>
      <c r="W62" s="314"/>
      <c r="X62" s="315"/>
      <c r="Y62" s="1"/>
      <c r="Z62" s="313"/>
    </row>
    <row r="63" spans="3:26" ht="13.2" x14ac:dyDescent="0.25">
      <c r="C63" s="278">
        <v>20</v>
      </c>
      <c r="D63" s="278" t="s">
        <v>527</v>
      </c>
      <c r="E63" s="283">
        <v>47287516.160052679</v>
      </c>
      <c r="F63" s="81"/>
      <c r="G63" s="81"/>
      <c r="H63" s="301"/>
      <c r="I63" s="81"/>
      <c r="J63" s="278" t="s">
        <v>527</v>
      </c>
      <c r="K63" s="302">
        <v>2950151.3547330527</v>
      </c>
      <c r="L63" s="283"/>
      <c r="M63" s="302">
        <v>30609118.496270571</v>
      </c>
      <c r="N63" s="81"/>
      <c r="P63" s="275"/>
      <c r="Q63" s="311"/>
      <c r="R63" s="1"/>
      <c r="S63" s="312"/>
      <c r="T63" s="312"/>
      <c r="U63" s="309"/>
      <c r="V63" s="313"/>
      <c r="W63" s="314"/>
      <c r="X63" s="315"/>
      <c r="Y63" s="1"/>
      <c r="Z63" s="313"/>
    </row>
    <row r="64" spans="3:26" ht="13.2" x14ac:dyDescent="0.25">
      <c r="C64" s="284">
        <v>21</v>
      </c>
      <c r="D64" s="284" t="s">
        <v>528</v>
      </c>
      <c r="E64" s="283">
        <v>49263474.560859188</v>
      </c>
      <c r="H64" s="301"/>
      <c r="J64" s="284" t="s">
        <v>528</v>
      </c>
      <c r="K64" s="303">
        <v>2982732.8124128552</v>
      </c>
      <c r="L64" s="283"/>
      <c r="M64" s="302">
        <v>31469450.094956342</v>
      </c>
      <c r="P64" s="275"/>
      <c r="Q64" s="311"/>
      <c r="R64" s="1"/>
      <c r="S64" s="312"/>
      <c r="T64" s="312"/>
      <c r="U64" s="309"/>
      <c r="V64" s="313"/>
      <c r="W64" s="314"/>
      <c r="X64" s="315"/>
      <c r="Y64" s="1"/>
      <c r="Z64" s="313"/>
    </row>
    <row r="65" spans="3:26" ht="13.2" x14ac:dyDescent="0.25">
      <c r="C65" s="284">
        <v>22</v>
      </c>
      <c r="D65" s="284" t="s">
        <v>529</v>
      </c>
      <c r="E65" s="283">
        <v>50683754.718900263</v>
      </c>
      <c r="H65" s="301"/>
      <c r="J65" s="284" t="s">
        <v>529</v>
      </c>
      <c r="K65" s="303">
        <v>3021875.0951687307</v>
      </c>
      <c r="L65" s="283"/>
      <c r="M65" s="302">
        <v>32329781.693642125</v>
      </c>
      <c r="P65" s="275"/>
      <c r="Q65" s="311"/>
      <c r="R65" s="1"/>
      <c r="S65" s="312"/>
      <c r="T65" s="312"/>
      <c r="U65" s="309"/>
      <c r="V65" s="313"/>
      <c r="W65" s="314"/>
      <c r="X65" s="315"/>
      <c r="Y65" s="1"/>
      <c r="Z65" s="313"/>
    </row>
    <row r="66" spans="3:26" ht="13.2" x14ac:dyDescent="0.25">
      <c r="C66" s="284">
        <v>23</v>
      </c>
      <c r="D66" s="284" t="s">
        <v>530</v>
      </c>
      <c r="E66" s="283">
        <v>52393502.284211397</v>
      </c>
      <c r="H66" s="301"/>
      <c r="J66" s="284" t="s">
        <v>530</v>
      </c>
      <c r="K66" s="303">
        <v>3055258.3814874152</v>
      </c>
      <c r="L66" s="283"/>
      <c r="M66" s="302">
        <v>33190113.292327903</v>
      </c>
      <c r="P66" s="275"/>
      <c r="Q66" s="311"/>
      <c r="R66" s="1"/>
      <c r="S66" s="312"/>
      <c r="T66" s="312"/>
      <c r="U66" s="309"/>
      <c r="V66" s="313"/>
      <c r="W66" s="314"/>
      <c r="X66" s="315"/>
      <c r="Y66" s="1"/>
      <c r="Z66" s="313"/>
    </row>
    <row r="67" spans="3:26" ht="13.2" x14ac:dyDescent="0.25">
      <c r="C67" s="284">
        <v>24</v>
      </c>
      <c r="D67" s="284" t="s">
        <v>531</v>
      </c>
      <c r="E67" s="283">
        <v>54407816.598247565</v>
      </c>
      <c r="H67" s="301"/>
      <c r="J67" s="284" t="s">
        <v>531</v>
      </c>
      <c r="K67" s="303">
        <v>3069837.4929523114</v>
      </c>
      <c r="L67" s="283"/>
      <c r="M67" s="302">
        <v>34059939.860078782</v>
      </c>
      <c r="P67" s="275"/>
      <c r="Q67" s="311"/>
      <c r="R67" s="1"/>
      <c r="S67" s="312"/>
      <c r="T67" s="312"/>
      <c r="U67" s="309"/>
      <c r="V67" s="313"/>
      <c r="W67" s="314"/>
      <c r="X67" s="315"/>
      <c r="Y67" s="1"/>
      <c r="Z67" s="313"/>
    </row>
    <row r="68" spans="3:26" ht="13.2" x14ac:dyDescent="0.25">
      <c r="C68" s="284">
        <v>25</v>
      </c>
      <c r="D68" s="284" t="s">
        <v>532</v>
      </c>
      <c r="E68" s="283">
        <v>56111869.872686997</v>
      </c>
      <c r="H68" s="301"/>
      <c r="J68" s="284" t="s">
        <v>532</v>
      </c>
      <c r="K68" s="303">
        <v>3116369.4194474509</v>
      </c>
      <c r="L68" s="283"/>
      <c r="M68" s="302">
        <v>34834816.737178773</v>
      </c>
      <c r="P68" s="275"/>
      <c r="Q68" s="311"/>
      <c r="R68" s="1"/>
      <c r="S68" s="312"/>
      <c r="T68" s="312"/>
      <c r="U68" s="309"/>
      <c r="V68" s="313"/>
      <c r="W68" s="314"/>
      <c r="X68" s="315"/>
      <c r="Y68" s="1"/>
      <c r="Z68" s="313"/>
    </row>
    <row r="69" spans="3:26" ht="13.2" x14ac:dyDescent="0.25">
      <c r="C69" s="284">
        <v>26</v>
      </c>
      <c r="D69" s="284" t="s">
        <v>533</v>
      </c>
      <c r="E69" s="283">
        <v>58481061.988324948</v>
      </c>
      <c r="H69" s="301"/>
      <c r="J69" s="284" t="s">
        <v>533</v>
      </c>
      <c r="K69" s="303">
        <v>3159207.0863651326</v>
      </c>
      <c r="L69" s="283"/>
      <c r="M69" s="302">
        <v>35668562.422482312</v>
      </c>
      <c r="P69" s="275"/>
      <c r="Q69" s="311"/>
      <c r="R69" s="1"/>
      <c r="S69" s="312"/>
      <c r="T69" s="312"/>
      <c r="U69" s="309"/>
      <c r="V69" s="313"/>
      <c r="W69" s="314"/>
      <c r="X69" s="315"/>
      <c r="Y69" s="1"/>
      <c r="Z69" s="313"/>
    </row>
    <row r="70" spans="3:26" ht="13.2" x14ac:dyDescent="0.25">
      <c r="C70" s="284">
        <v>27</v>
      </c>
      <c r="D70" s="284" t="s">
        <v>534</v>
      </c>
      <c r="E70" s="283">
        <v>60871076.688670196</v>
      </c>
      <c r="H70" s="301"/>
      <c r="J70" s="284" t="s">
        <v>534</v>
      </c>
      <c r="K70" s="303">
        <v>3164957.0861275522</v>
      </c>
      <c r="L70" s="283"/>
      <c r="M70" s="302">
        <v>36502308.107785858</v>
      </c>
      <c r="P70" s="275"/>
      <c r="Q70" s="311"/>
      <c r="R70" s="1"/>
      <c r="S70" s="312"/>
      <c r="T70" s="312"/>
      <c r="U70" s="309"/>
      <c r="V70" s="313"/>
      <c r="W70" s="314"/>
      <c r="X70" s="315"/>
      <c r="Y70" s="1"/>
      <c r="Z70" s="313"/>
    </row>
    <row r="71" spans="3:26" ht="13.2" x14ac:dyDescent="0.25">
      <c r="C71" s="284">
        <v>28</v>
      </c>
      <c r="D71" s="284" t="s">
        <v>535</v>
      </c>
      <c r="E71" s="283">
        <v>62785107.406197503</v>
      </c>
      <c r="H71" s="301"/>
      <c r="J71" s="284" t="s">
        <v>535</v>
      </c>
      <c r="K71" s="303">
        <v>3275598.1924498524</v>
      </c>
      <c r="L71" s="283"/>
      <c r="M71" s="302">
        <v>37336053.793089397</v>
      </c>
      <c r="P71" s="275"/>
      <c r="Q71" s="311"/>
      <c r="R71" s="1"/>
      <c r="S71" s="312"/>
      <c r="T71" s="312"/>
      <c r="U71" s="309"/>
      <c r="V71" s="313"/>
      <c r="W71" s="314"/>
      <c r="X71" s="315"/>
      <c r="Y71" s="1"/>
      <c r="Z71" s="313"/>
    </row>
    <row r="72" spans="3:26" ht="13.2" x14ac:dyDescent="0.25">
      <c r="C72" s="284">
        <v>29</v>
      </c>
      <c r="D72" s="284" t="s">
        <v>536</v>
      </c>
      <c r="E72" s="283">
        <v>64441751.88294559</v>
      </c>
      <c r="H72" s="301"/>
      <c r="J72" s="284" t="s">
        <v>536</v>
      </c>
      <c r="K72" s="303">
        <v>3311541.0327406223</v>
      </c>
      <c r="L72" s="283"/>
      <c r="M72" s="302">
        <v>38169799.478392921</v>
      </c>
      <c r="P72" s="275"/>
      <c r="Q72" s="311"/>
      <c r="R72" s="1"/>
      <c r="S72" s="312"/>
      <c r="T72" s="312"/>
      <c r="U72" s="309"/>
      <c r="V72" s="313"/>
      <c r="W72" s="314"/>
      <c r="X72" s="315"/>
      <c r="Y72" s="1"/>
      <c r="Z72" s="313"/>
    </row>
    <row r="73" spans="3:26" ht="12" x14ac:dyDescent="0.25">
      <c r="W73" s="306">
        <f t="shared" ref="W73" si="0">Q73+V73</f>
        <v>0</v>
      </c>
    </row>
    <row r="74" spans="3:26" x14ac:dyDescent="0.2">
      <c r="P74" s="264"/>
      <c r="Q74" s="264"/>
      <c r="R74" s="264"/>
    </row>
    <row r="75" spans="3:26" x14ac:dyDescent="0.2">
      <c r="P75" s="264"/>
      <c r="Q75" s="264"/>
      <c r="R75" s="264"/>
    </row>
    <row r="76" spans="3:26" x14ac:dyDescent="0.2">
      <c r="P76" s="264"/>
      <c r="Q76" s="264"/>
      <c r="R76" s="264"/>
    </row>
  </sheetData>
  <sheetProtection algorithmName="SHA-512" hashValue="dwzLvun9t5VcKwzNNY5uCn/HqRKPor6h3zgR8mni/YBP0Jtq7PcMbIALhuHO9PqmD8au4PATCprI4WEYBShjvg==" saltValue="LhPJUAYZhJotPa+1ecaH9Q==" spinCount="100000" sheet="1" objects="1" scenarios="1"/>
  <hyperlinks>
    <hyperlink ref="G6" r:id="rId1" display="https://www.ipart.nsw.gov.au/Home/Industries/Water/Reviews/Metro-Pricing/Developer-charges-and-backlog-sewerage-charges-for-metropolitan-water-agencies-2018" xr:uid="{99125846-88BD-4A8F-83F7-13EFBA2C77A9}"/>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tabColor theme="7" tint="0.79998168889431442"/>
  </sheetPr>
  <dimension ref="C3:M18"/>
  <sheetViews>
    <sheetView showGridLines="0" tabSelected="1" workbookViewId="0">
      <selection activeCell="AB46" sqref="AB46"/>
    </sheetView>
  </sheetViews>
  <sheetFormatPr defaultRowHeight="11.4" x14ac:dyDescent="0.2"/>
  <cols>
    <col min="1" max="2" width="2.75" customWidth="1"/>
    <col min="13" max="13" width="9.125" customWidth="1"/>
    <col min="16" max="16" width="9.125" customWidth="1"/>
  </cols>
  <sheetData>
    <row r="3" spans="3:13" ht="21" x14ac:dyDescent="0.4">
      <c r="C3" s="139" t="s">
        <v>104</v>
      </c>
      <c r="M3" s="142"/>
    </row>
    <row r="6" spans="3:13" x14ac:dyDescent="0.2">
      <c r="C6" t="s">
        <v>181</v>
      </c>
      <c r="G6" s="207" t="s">
        <v>246</v>
      </c>
    </row>
    <row r="8" spans="3:13" x14ac:dyDescent="0.2">
      <c r="C8" t="s">
        <v>191</v>
      </c>
    </row>
    <row r="10" spans="3:13" x14ac:dyDescent="0.2">
      <c r="C10" t="s">
        <v>154</v>
      </c>
      <c r="J10" s="176" t="str">
        <f>ADDRESS(ROW('MP Calculations'!$F$22),COLUMN('MP Calculations'!$F$22))</f>
        <v>$F$22</v>
      </c>
      <c r="K10" t="str">
        <f ca="1">"on the "&amp;MID(CELL("filename",'MP Calculations'!$A$1),FIND("]",CELL("filename",'MP Calculations'!$A$1))+1,255)&amp;" worksheet."</f>
        <v>on the MP Calculations worksheet.</v>
      </c>
    </row>
    <row r="12" spans="3:13" x14ac:dyDescent="0.2">
      <c r="C12" s="75" t="s">
        <v>74</v>
      </c>
    </row>
    <row r="13" spans="3:13" x14ac:dyDescent="0.2">
      <c r="D13" s="198" t="s">
        <v>175</v>
      </c>
    </row>
    <row r="14" spans="3:13" x14ac:dyDescent="0.2">
      <c r="D14" s="74" t="str">
        <f ca="1">"All calculations on the worksheet need to be converted into "&amp;'General inputs'!$H$42&amp;", $"&amp;'General inputs'!$I$40&amp;" before being linked into the "&amp;MID(CELL("filename",'MP Calculations'!$A$1),FIND("]",CELL("filename",'MP Calculations'!$A$1))+1,255)&amp;"."</f>
        <v>All calculations on the worksheet need to be converted into $, $2026-27 before being linked into the MP Calculations.</v>
      </c>
    </row>
    <row r="16" spans="3:13" s="81" customFormat="1" x14ac:dyDescent="0.2">
      <c r="C16" s="81" t="s">
        <v>67</v>
      </c>
    </row>
    <row r="18" spans="4:4" x14ac:dyDescent="0.2">
      <c r="D18" s="74"/>
    </row>
  </sheetData>
  <sheetProtection algorithmName="SHA-512" hashValue="vdZnf4l5Mzcha+M9NjDDwLQywp3+vya4F9PpR40hbaBzbEyNWOfWJybO7M7jSJcP4kbcI08xMTFvkRDysGsToA==" saltValue="OKYqg8XyY04PRWgNUF9v0g==" spinCount="100000" sheet="1" objects="1" scenarios="1"/>
  <hyperlinks>
    <hyperlink ref="G6" r:id="rId1" display="https://www.ipart.nsw.gov.au/Home/Industries/Water/Reviews/Metro-Pricing/Developer-charges-and-backlog-sewerage-charges-for-metropolitan-water-agencies-2018" xr:uid="{D02A4110-4DDB-487C-85D0-61E95B0327E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79998168889431442"/>
  </sheetPr>
  <dimension ref="C3:M18"/>
  <sheetViews>
    <sheetView showGridLines="0" workbookViewId="0">
      <selection activeCell="K34" sqref="K34"/>
    </sheetView>
  </sheetViews>
  <sheetFormatPr defaultRowHeight="11.4" x14ac:dyDescent="0.2"/>
  <cols>
    <col min="1" max="2" width="2.75" customWidth="1"/>
    <col min="13" max="13" width="9.125" customWidth="1"/>
    <col min="16" max="16" width="9.125" customWidth="1"/>
  </cols>
  <sheetData>
    <row r="3" spans="3:13" ht="21" x14ac:dyDescent="0.4">
      <c r="C3" s="139" t="s">
        <v>203</v>
      </c>
      <c r="M3" s="142"/>
    </row>
    <row r="6" spans="3:13" x14ac:dyDescent="0.2">
      <c r="C6" t="s">
        <v>181</v>
      </c>
      <c r="G6" s="207" t="s">
        <v>213</v>
      </c>
    </row>
    <row r="8" spans="3:13" x14ac:dyDescent="0.2">
      <c r="C8" t="s">
        <v>204</v>
      </c>
    </row>
    <row r="10" spans="3:13" x14ac:dyDescent="0.2">
      <c r="C10" t="s">
        <v>154</v>
      </c>
      <c r="J10" s="176" t="str">
        <f>ADDRESS(ROW('MP Calculations'!$G$22),COLUMN('MP Calculations'!$G$22))</f>
        <v>$G$22</v>
      </c>
      <c r="K10" t="str">
        <f ca="1">"on the "&amp;MID(CELL("filename",'MP Calculations'!$A$1),FIND("]",CELL("filename",'MP Calculations'!$A$1))+1,255)&amp;" worksheet."</f>
        <v>on the MP Calculations worksheet.</v>
      </c>
    </row>
    <row r="12" spans="3:13" x14ac:dyDescent="0.2">
      <c r="C12" s="75" t="s">
        <v>74</v>
      </c>
    </row>
    <row r="13" spans="3:13" x14ac:dyDescent="0.2">
      <c r="D13" s="74" t="s">
        <v>214</v>
      </c>
    </row>
    <row r="14" spans="3:13" x14ac:dyDescent="0.2">
      <c r="D14" s="74" t="str">
        <f ca="1">"All calculations on the worksheet need to be converted into "&amp;'General inputs'!$H$42&amp;", $"&amp;'General inputs'!$I$40&amp;" before being linked into the "&amp;MID(CELL("filename",'MP Calculations'!$A$1),FIND("]",CELL("filename",'MP Calculations'!$A$1))+1,255)&amp;"."</f>
        <v>All calculations on the worksheet need to be converted into $, $2026-27 before being linked into the MP Calculations.</v>
      </c>
    </row>
    <row r="16" spans="3:13" s="81" customFormat="1" x14ac:dyDescent="0.2">
      <c r="C16" s="81" t="s">
        <v>67</v>
      </c>
    </row>
    <row r="18" spans="4:4" x14ac:dyDescent="0.2">
      <c r="D18" s="74"/>
    </row>
  </sheetData>
  <sheetProtection algorithmName="SHA-512" hashValue="OGY15XjT/Lwj6R4KsXzCu2Abt4a01dMBX2DArsrnaYSi1Ie4zUfKSa3Q+DCp91gLc+kuvI5Skj/IYrmFpreHnQ==" saltValue="Ufm1yuhwwfY1ZsftujIVjQ==" spinCount="100000" sheet="1" objects="1" scenarios="1"/>
  <hyperlinks>
    <hyperlink ref="G6" r:id="rId1"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C3:G32"/>
  <sheetViews>
    <sheetView showGridLines="0" workbookViewId="0"/>
  </sheetViews>
  <sheetFormatPr defaultRowHeight="11.4" x14ac:dyDescent="0.2"/>
  <cols>
    <col min="1" max="2" width="2.75" customWidth="1"/>
    <col min="3" max="3" width="5.75" customWidth="1"/>
  </cols>
  <sheetData>
    <row r="3" spans="3:7" ht="21" x14ac:dyDescent="0.4">
      <c r="C3" s="63" t="s">
        <v>163</v>
      </c>
    </row>
    <row r="6" spans="3:7" x14ac:dyDescent="0.2">
      <c r="C6" t="s">
        <v>181</v>
      </c>
      <c r="G6" s="207" t="s">
        <v>246</v>
      </c>
    </row>
    <row r="8" spans="3:7" ht="12" x14ac:dyDescent="0.25">
      <c r="C8" s="50" t="s">
        <v>164</v>
      </c>
      <c r="G8" s="142"/>
    </row>
    <row r="10" spans="3:7" x14ac:dyDescent="0.2">
      <c r="C10" t="s">
        <v>165</v>
      </c>
      <c r="D10" t="s">
        <v>166</v>
      </c>
    </row>
    <row r="12" spans="3:7" x14ac:dyDescent="0.2">
      <c r="C12" t="s">
        <v>167</v>
      </c>
      <c r="D12" t="s">
        <v>168</v>
      </c>
    </row>
    <row r="14" spans="3:7" x14ac:dyDescent="0.2">
      <c r="C14" t="s">
        <v>169</v>
      </c>
      <c r="D14" t="s">
        <v>170</v>
      </c>
    </row>
    <row r="16" spans="3:7" x14ac:dyDescent="0.2">
      <c r="C16" t="s">
        <v>171</v>
      </c>
      <c r="D16" t="s">
        <v>231</v>
      </c>
    </row>
    <row r="18" spans="3:4" x14ac:dyDescent="0.2">
      <c r="C18" t="s">
        <v>172</v>
      </c>
      <c r="D18" t="s">
        <v>240</v>
      </c>
    </row>
    <row r="20" spans="3:4" x14ac:dyDescent="0.2">
      <c r="C20" t="s">
        <v>173</v>
      </c>
      <c r="D20" t="s">
        <v>232</v>
      </c>
    </row>
    <row r="22" spans="3:4" x14ac:dyDescent="0.2">
      <c r="D22" t="s">
        <v>59</v>
      </c>
    </row>
    <row r="24" spans="3:4" ht="12" x14ac:dyDescent="0.25">
      <c r="C24" s="50" t="s">
        <v>233</v>
      </c>
    </row>
    <row r="26" spans="3:4" x14ac:dyDescent="0.2">
      <c r="C26" t="s">
        <v>241</v>
      </c>
    </row>
    <row r="28" spans="3:4" x14ac:dyDescent="0.2">
      <c r="C28" t="s">
        <v>234</v>
      </c>
      <c r="D28" t="s">
        <v>235</v>
      </c>
    </row>
    <row r="30" spans="3:4" x14ac:dyDescent="0.2">
      <c r="C30" t="s">
        <v>236</v>
      </c>
      <c r="D30" t="s">
        <v>237</v>
      </c>
    </row>
    <row r="32" spans="3:4" x14ac:dyDescent="0.2">
      <c r="C32" t="s">
        <v>238</v>
      </c>
      <c r="D32" t="s">
        <v>239</v>
      </c>
    </row>
  </sheetData>
  <sheetProtection algorithmName="SHA-512" hashValue="LnVo2nPO0J9u4Mi6IcuQ2gDvOtaBcD3BTBGC0ArbCr2ISmHHLFQdb+PrxAt4aXkp/q5wMB6pLKlwiaN5Vq3aQA==" saltValue="/pGCHCL4OWq+J6zzV8oGqg==" spinCount="100000" sheet="1" objects="1" scenarios="1"/>
  <hyperlinks>
    <hyperlink ref="G6" r:id="rId1" display="https://www.ipart.nsw.gov.au/Home/Industries/Water/Reviews/Metro-Pricing/Developer-charges-and-backlog-sewerage-charges-for-metropolitan-water-agencies-2018" xr:uid="{1FD2ACEB-06D0-400A-BD58-FDBC809FA8E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3AA2D-53E6-4868-8D3F-1BF30EEC9972}">
  <dimension ref="A1"/>
  <sheetViews>
    <sheetView workbookViewId="0">
      <selection activeCell="S28" sqref="S28"/>
    </sheetView>
  </sheetViews>
  <sheetFormatPr defaultRowHeight="11.4"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10C0D66C874C743A5D67F5EEEB364F1" ma:contentTypeVersion="17" ma:contentTypeDescription="Create a new document." ma:contentTypeScope="" ma:versionID="76d5dd6197703b3bf8624d27e307c81f">
  <xsd:schema xmlns:xsd="http://www.w3.org/2001/XMLSchema" xmlns:xs="http://www.w3.org/2001/XMLSchema" xmlns:p="http://schemas.microsoft.com/office/2006/metadata/properties" xmlns:ns2="40d10ba5-7257-411c-ad48-de4f33734784" xmlns:ns3="f8e4eda1-0873-4d81-ae21-8d269cd80a47" targetNamespace="http://schemas.microsoft.com/office/2006/metadata/properties" ma:root="true" ma:fieldsID="22f05db22f367c10d7f158df91645b00" ns2:_="" ns3:_="">
    <xsd:import namespace="40d10ba5-7257-411c-ad48-de4f33734784"/>
    <xsd:import namespace="f8e4eda1-0873-4d81-ae21-8d269cd80a4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d10ba5-7257-411c-ad48-de4f337347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9e01b71-7c18-4006-bfa5-456d3a880d6a"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e4eda1-0873-4d81-ae21-8d269cd80a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a4424e56-0a0a-4640-a388-95d1fccf7b9e}" ma:internalName="TaxCatchAll" ma:showField="CatchAllData" ma:web="f8e4eda1-0873-4d81-ae21-8d269cd80a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8e4eda1-0873-4d81-ae21-8d269cd80a47" xsi:nil="true"/>
    <lcf76f155ced4ddcb4097134ff3c332f xmlns="40d10ba5-7257-411c-ad48-de4f3373478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7324545-89A4-45ED-9194-47AEDC4BF9A7}">
  <ds:schemaRefs>
    <ds:schemaRef ds:uri="http://schemas.microsoft.com/sharepoint/v3/contenttype/forms"/>
  </ds:schemaRefs>
</ds:datastoreItem>
</file>

<file path=customXml/itemProps2.xml><?xml version="1.0" encoding="utf-8"?>
<ds:datastoreItem xmlns:ds="http://schemas.openxmlformats.org/officeDocument/2006/customXml" ds:itemID="{2E63DDC3-6627-4653-8C6A-B99F37809A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d10ba5-7257-411c-ad48-de4f33734784"/>
    <ds:schemaRef ds:uri="f8e4eda1-0873-4d81-ae21-8d269cd80a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86B-109C-4C2E-9EB9-58A7DA8EFFF0}">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schemas.microsoft.com/sharepoint/v4"/>
    <ds:schemaRef ds:uri="115c2449-2d69-4dcc-ab9c-ccd66e33817c"/>
    <ds:schemaRef ds:uri="740ddde7-7e7f-4a60-b971-6c87f2de8fea"/>
    <ds:schemaRef ds:uri="http://www.w3.org/XML/1998/namespace"/>
    <ds:schemaRef ds:uri="http://purl.org/dc/dcmitype/"/>
    <ds:schemaRef ds:uri="f8e4eda1-0873-4d81-ae21-8d269cd80a47"/>
    <ds:schemaRef ds:uri="40d10ba5-7257-411c-ad48-de4f337347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Cover</vt:lpstr>
      <vt:lpstr>Journal of changes</vt:lpstr>
      <vt:lpstr>Summary of result</vt:lpstr>
      <vt:lpstr>MP Calculations</vt:lpstr>
      <vt:lpstr>General inputs</vt:lpstr>
      <vt:lpstr>Pre-1996 assets</vt:lpstr>
      <vt:lpstr>Post-1996 commissioned assets</vt:lpstr>
      <vt:lpstr>Uncommissioned assets</vt:lpstr>
      <vt:lpstr>ET inputs</vt:lpstr>
      <vt:lpstr>Reduction amount</vt:lpstr>
      <vt:lpstr>Headwork assets</vt:lpstr>
      <vt:lpstr>Scheme cost allocation</vt:lpstr>
      <vt:lpstr>Asset exclusions</vt:lpstr>
      <vt:lpstr>Sheet1</vt:lpstr>
      <vt:lpstr>Cover!Print_Area</vt:lpstr>
    </vt:vector>
  </TitlesOfParts>
  <Company>IPART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McLennan</dc:creator>
  <cp:lastModifiedBy>Abby Kernaghan</cp:lastModifiedBy>
  <cp:lastPrinted>2016-12-23T00:30:19Z</cp:lastPrinted>
  <dcterms:created xsi:type="dcterms:W3CDTF">2014-05-19T07:21:06Z</dcterms:created>
  <dcterms:modified xsi:type="dcterms:W3CDTF">2026-04-26T10:34:52Z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0x010100710C0D66C874C743A5D67F5EEEB364F1</vt:lpwstr>
  </property>
  <property fmtid="{D5CDD505-2E9C-101B-9397-08002B2CF9AE}" pid="3" name="MediaServiceImageTags">
    <vt:lpwstr/>
  </property>
</Properties>
</file>